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tedupl-my.sharepoint.com/personal/beata_szczucinska_e-at_edu_pl/Documents/Pulpit/konkursy, przetargi i ZDSO/M_22D/M22D_2025/"/>
    </mc:Choice>
  </mc:AlternateContent>
  <xr:revisionPtr revIDLastSave="28" documentId="8_{4ECFC9D0-47B1-4B39-9181-3367B77B392B}" xr6:coauthVersionLast="47" xr6:coauthVersionMax="47" xr10:uidLastSave="{7E73FE9E-7185-463F-BCDB-8FB4FF1BDB44}"/>
  <bookViews>
    <workbookView xWindow="-120" yWindow="-120" windowWidth="38640" windowHeight="21120" xr2:uid="{6D39FF7A-F647-4C45-8455-154D4B461D53}"/>
  </bookViews>
  <sheets>
    <sheet name="PODSUMOWANIE" sheetId="6" r:id="rId1"/>
    <sheet name="pomiary" sheetId="8" r:id="rId2"/>
    <sheet name="monitoring" sheetId="9" r:id="rId3"/>
    <sheet name="Internet" sheetId="7" r:id="rId4"/>
    <sheet name="VEOLIA 2024" sheetId="1" r:id="rId5"/>
    <sheet name="STOEN_VEOLIA 2024" sheetId="3" r:id="rId6"/>
    <sheet name="BYŚ_2024" sheetId="4" r:id="rId7"/>
    <sheet name="WODA_2024" sheetId="5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6" l="1"/>
  <c r="F11" i="6"/>
  <c r="E20" i="6" s="1"/>
  <c r="F20" i="6" s="1"/>
  <c r="G9" i="8"/>
  <c r="G14" i="7"/>
  <c r="G10" i="9"/>
  <c r="B10" i="6" l="1"/>
  <c r="B9" i="6"/>
  <c r="B4" i="6"/>
  <c r="B11" i="6" s="1"/>
  <c r="K54" i="5"/>
  <c r="G33" i="5"/>
  <c r="I33" i="5" s="1"/>
  <c r="G34" i="5"/>
  <c r="I34" i="5" s="1"/>
  <c r="G35" i="5"/>
  <c r="I35" i="5" s="1"/>
  <c r="G36" i="5"/>
  <c r="G37" i="5"/>
  <c r="I37" i="5" s="1"/>
  <c r="G38" i="5"/>
  <c r="I38" i="5" s="1"/>
  <c r="G39" i="5"/>
  <c r="I39" i="5" s="1"/>
  <c r="G40" i="5"/>
  <c r="I40" i="5" s="1"/>
  <c r="G41" i="5"/>
  <c r="I41" i="5" s="1"/>
  <c r="G42" i="5"/>
  <c r="I42" i="5" s="1"/>
  <c r="G43" i="5"/>
  <c r="I43" i="5" s="1"/>
  <c r="G44" i="5"/>
  <c r="I44" i="5" s="1"/>
  <c r="G45" i="5"/>
  <c r="I45" i="5" s="1"/>
  <c r="G46" i="5"/>
  <c r="I46" i="5" s="1"/>
  <c r="G47" i="5"/>
  <c r="I47" i="5" s="1"/>
  <c r="G48" i="5"/>
  <c r="I48" i="5" s="1"/>
  <c r="G49" i="5"/>
  <c r="I49" i="5" s="1"/>
  <c r="G50" i="5"/>
  <c r="I50" i="5" s="1"/>
  <c r="G51" i="5"/>
  <c r="I51" i="5" s="1"/>
  <c r="G52" i="5"/>
  <c r="I52" i="5" s="1"/>
  <c r="G53" i="5"/>
  <c r="I53" i="5" s="1"/>
  <c r="I36" i="5"/>
  <c r="I3" i="5"/>
  <c r="I2" i="5"/>
  <c r="G6" i="5"/>
  <c r="I6" i="5" s="1"/>
  <c r="G7" i="5"/>
  <c r="I7" i="5" s="1"/>
  <c r="G8" i="5"/>
  <c r="I8" i="5" s="1"/>
  <c r="G9" i="5"/>
  <c r="I9" i="5" s="1"/>
  <c r="G10" i="5"/>
  <c r="I10" i="5" s="1"/>
  <c r="G11" i="5"/>
  <c r="I11" i="5" s="1"/>
  <c r="G12" i="5"/>
  <c r="I12" i="5" s="1"/>
  <c r="G13" i="5"/>
  <c r="I13" i="5" s="1"/>
  <c r="G14" i="5"/>
  <c r="I14" i="5" s="1"/>
  <c r="G15" i="5"/>
  <c r="I15" i="5" s="1"/>
  <c r="G16" i="5"/>
  <c r="I16" i="5" s="1"/>
  <c r="G17" i="5"/>
  <c r="I17" i="5" s="1"/>
  <c r="G18" i="5"/>
  <c r="I18" i="5" s="1"/>
  <c r="G19" i="5"/>
  <c r="I19" i="5" s="1"/>
  <c r="G20" i="5"/>
  <c r="I20" i="5" s="1"/>
  <c r="G21" i="5"/>
  <c r="I21" i="5" s="1"/>
  <c r="G22" i="5"/>
  <c r="I22" i="5" s="1"/>
  <c r="G23" i="5"/>
  <c r="I23" i="5" s="1"/>
  <c r="G24" i="5"/>
  <c r="I24" i="5" s="1"/>
  <c r="G25" i="5"/>
  <c r="I25" i="5" s="1"/>
  <c r="G26" i="5"/>
  <c r="I26" i="5" s="1"/>
  <c r="G27" i="5"/>
  <c r="I27" i="5" s="1"/>
  <c r="G28" i="5"/>
  <c r="I28" i="5" s="1"/>
  <c r="G29" i="5"/>
  <c r="I29" i="5" s="1"/>
  <c r="G30" i="5"/>
  <c r="I30" i="5" s="1"/>
  <c r="G31" i="5"/>
  <c r="I31" i="5" s="1"/>
  <c r="G32" i="5"/>
  <c r="I32" i="5" s="1"/>
  <c r="G3" i="5"/>
  <c r="G2" i="5"/>
  <c r="G5" i="5"/>
  <c r="I5" i="5" s="1"/>
  <c r="G4" i="5"/>
  <c r="I4" i="5" s="1"/>
  <c r="H14" i="4"/>
  <c r="L16" i="1"/>
  <c r="J11" i="5" l="1"/>
  <c r="L11" i="5" s="1"/>
  <c r="J53" i="5"/>
  <c r="J41" i="5"/>
  <c r="L41" i="5" s="1"/>
  <c r="J45" i="5"/>
  <c r="L45" i="5" s="1"/>
  <c r="J5" i="5"/>
  <c r="L5" i="5" s="1"/>
  <c r="J49" i="5"/>
  <c r="L49" i="5" s="1"/>
  <c r="J37" i="5"/>
  <c r="L37" i="5" s="1"/>
  <c r="J31" i="5"/>
  <c r="L31" i="5" s="1"/>
  <c r="J27" i="5"/>
  <c r="L27" i="5" s="1"/>
  <c r="J23" i="5"/>
  <c r="L23" i="5" s="1"/>
  <c r="J19" i="5"/>
  <c r="L19" i="5" s="1"/>
  <c r="J15" i="5"/>
  <c r="L15" i="5" s="1"/>
  <c r="G2" i="3"/>
  <c r="I2" i="3" s="1"/>
  <c r="J2" i="3" s="1"/>
  <c r="L2" i="3"/>
  <c r="M2" i="3"/>
  <c r="G3" i="3"/>
  <c r="I3" i="3" s="1"/>
  <c r="L3" i="3"/>
  <c r="M3" i="3" s="1"/>
  <c r="G4" i="3"/>
  <c r="I4" i="3"/>
  <c r="L4" i="3"/>
  <c r="M4" i="3"/>
  <c r="G5" i="3"/>
  <c r="I5" i="3" s="1"/>
  <c r="L5" i="3"/>
  <c r="M5" i="3" s="1"/>
  <c r="G6" i="3"/>
  <c r="I6" i="3" s="1"/>
  <c r="L6" i="3"/>
  <c r="M6" i="3" s="1"/>
  <c r="G7" i="3"/>
  <c r="L7" i="3"/>
  <c r="M7" i="3"/>
  <c r="G8" i="3"/>
  <c r="I8" i="3" s="1"/>
  <c r="J8" i="3" s="1"/>
  <c r="L8" i="3"/>
  <c r="M8" i="3"/>
  <c r="G9" i="3"/>
  <c r="I9" i="3" s="1"/>
  <c r="L9" i="3"/>
  <c r="M9" i="3" s="1"/>
  <c r="G10" i="3"/>
  <c r="I10" i="3" s="1"/>
  <c r="L10" i="3"/>
  <c r="M10" i="3"/>
  <c r="G11" i="3"/>
  <c r="I11" i="3"/>
  <c r="J11" i="3"/>
  <c r="L11" i="3"/>
  <c r="M11" i="3" s="1"/>
  <c r="G12" i="3"/>
  <c r="I12" i="3" s="1"/>
  <c r="L12" i="3"/>
  <c r="M12" i="3" s="1"/>
  <c r="G13" i="3"/>
  <c r="I13" i="3"/>
  <c r="L13" i="3"/>
  <c r="M13" i="3" s="1"/>
  <c r="M14" i="3" l="1"/>
  <c r="L53" i="5"/>
  <c r="L54" i="5" s="1"/>
  <c r="J54" i="5"/>
  <c r="J10" i="3"/>
  <c r="J5" i="3"/>
  <c r="J4" i="3"/>
  <c r="J13" i="3"/>
  <c r="I7" i="3"/>
  <c r="J7" i="3" s="1"/>
  <c r="J12" i="3"/>
  <c r="J6" i="3"/>
  <c r="J9" i="3"/>
  <c r="J3" i="3"/>
  <c r="J14" i="3" s="1"/>
</calcChain>
</file>

<file path=xl/sharedStrings.xml><?xml version="1.0" encoding="utf-8"?>
<sst xmlns="http://schemas.openxmlformats.org/spreadsheetml/2006/main" count="409" uniqueCount="213">
  <si>
    <t>z licznikami</t>
  </si>
  <si>
    <t>VEOLIA</t>
  </si>
  <si>
    <t>STOEN_VEOLIA</t>
  </si>
  <si>
    <t xml:space="preserve">internet </t>
  </si>
  <si>
    <t>monitoring</t>
  </si>
  <si>
    <t>pomiary</t>
  </si>
  <si>
    <t>ochrona</t>
  </si>
  <si>
    <t>dane od Pani Kwestor</t>
  </si>
  <si>
    <t>ŚMIECI</t>
  </si>
  <si>
    <t>WODA</t>
  </si>
  <si>
    <t>rocznie</t>
  </si>
  <si>
    <t>ochrona - policzona 12h/tydzień i 52 tygodnie co daje 3744h</t>
  </si>
  <si>
    <t>stawka godzinowa - 30,51</t>
  </si>
  <si>
    <t>3744*30,51=114229 + składki ZUS = 136620</t>
  </si>
  <si>
    <t>m2</t>
  </si>
  <si>
    <t>koszt 1m2</t>
  </si>
  <si>
    <t>pow uz kondygnacji naziemnych</t>
  </si>
  <si>
    <t>netto</t>
  </si>
  <si>
    <t>pow uż. Piwnic</t>
  </si>
  <si>
    <t>552-1-KO.AT.MIODOWA 22D___-01-402.17</t>
  </si>
  <si>
    <t>1FZK/2024/02/0022</t>
  </si>
  <si>
    <t>010/02/2024</t>
  </si>
  <si>
    <t>sprawdzenie PPOŻ</t>
  </si>
  <si>
    <t>1FZK/2024/05/0023</t>
  </si>
  <si>
    <t>02/05/24</t>
  </si>
  <si>
    <t>usługa kominiarska</t>
  </si>
  <si>
    <t>1FZK/2024/12/0122</t>
  </si>
  <si>
    <t>57/2024</t>
  </si>
  <si>
    <t>sprawdzenie instalacji gazowej</t>
  </si>
  <si>
    <t>552-1-KO.AT.MIODOWA 22D___-01-402.19</t>
  </si>
  <si>
    <t>1FZK/2024/04/0029</t>
  </si>
  <si>
    <t>3/03/2024</t>
  </si>
  <si>
    <t>wykonanie okresowej rocznej kontroli sprawności technicznej budynku</t>
  </si>
  <si>
    <t>1FZK/2024/08/0066</t>
  </si>
  <si>
    <t>053/08/2024</t>
  </si>
  <si>
    <t>przegląd oraz pomiary oświetlenia awaryjnego</t>
  </si>
  <si>
    <t>Konto</t>
  </si>
  <si>
    <t>Dekret</t>
  </si>
  <si>
    <t>Data Dekr.</t>
  </si>
  <si>
    <t>Data Dok.</t>
  </si>
  <si>
    <t>Identyf. Pozycji</t>
  </si>
  <si>
    <t>Opis  Pozycji</t>
  </si>
  <si>
    <t>Kwota Wn</t>
  </si>
  <si>
    <t>Identyf. Dekretu</t>
  </si>
  <si>
    <t>552-1-KO.AT.MIODOWA 22D___-01-402.22</t>
  </si>
  <si>
    <t>1FZK/2024/09/0037</t>
  </si>
  <si>
    <t>2024/09/000328/PO/1</t>
  </si>
  <si>
    <t>ABONAMENT MONITOROWANIA I INTERWENCJI</t>
  </si>
  <si>
    <t>1FZK/2024/10/0006</t>
  </si>
  <si>
    <t>2024/10/000062/PO/1</t>
  </si>
  <si>
    <t>1FZK/2024/08/0015</t>
  </si>
  <si>
    <t>2024/08/000206/PO/1</t>
  </si>
  <si>
    <t>1FZK/2024/07/0014</t>
  </si>
  <si>
    <t>2024/07/000046/PO/1</t>
  </si>
  <si>
    <t>1FZK/2024/06/0021</t>
  </si>
  <si>
    <t>2024/06/000090/PO/1</t>
  </si>
  <si>
    <t>INSTALACJA CZTERECH NADAJNIKÓW Z RADIOLINIAMI NAPADOWYMI W BUDYNKU A.T.</t>
  </si>
  <si>
    <t>1FZK/2024/11/0062</t>
  </si>
  <si>
    <t>2024/11/000182/PO/1</t>
  </si>
  <si>
    <t>1FZK/2024/12/0041</t>
  </si>
  <si>
    <t>2024/12/000155/PO/1</t>
  </si>
  <si>
    <t>1FZK/2024/12/0141</t>
  </si>
  <si>
    <t>2025/01/000218/PO/1</t>
  </si>
  <si>
    <t>552-1-KO.AT.MIODOWA 22D___-01-402.08</t>
  </si>
  <si>
    <t>1FZK/2024/01/0016</t>
  </si>
  <si>
    <t>FVT/0927773/01/2024-S156/E</t>
  </si>
  <si>
    <t>internet-M22d</t>
  </si>
  <si>
    <t>1FZK/2024/02/0054</t>
  </si>
  <si>
    <t>FVT/0878483/02/2024-S156/E</t>
  </si>
  <si>
    <t>1FZK/2024/03/0062</t>
  </si>
  <si>
    <t>FVT/0927189/03/2024-S156/E</t>
  </si>
  <si>
    <t>1FZK/2024/04/0016</t>
  </si>
  <si>
    <t>FVT/0929764/04/2024-S156/E</t>
  </si>
  <si>
    <t>1FZK/2024/05/0048</t>
  </si>
  <si>
    <t>FVT/0929623/05/2024-S156/E</t>
  </si>
  <si>
    <t>1FZK/2024/06/0059</t>
  </si>
  <si>
    <t>FVT/0927737/06/2024-S156/E</t>
  </si>
  <si>
    <t>1FZK/2024/07/0047</t>
  </si>
  <si>
    <t>FVT/0934820/07/2024-S156/E</t>
  </si>
  <si>
    <t>1FZK/2024/08/0049</t>
  </si>
  <si>
    <t>FVT/0937527/08/2024-S156/E</t>
  </si>
  <si>
    <t>1FZK/2024/09/0028</t>
  </si>
  <si>
    <t>FVT/0006159/09/2024-S156/E</t>
  </si>
  <si>
    <t>1FZK/2024/10/0072</t>
  </si>
  <si>
    <t>FVT/0944369/10/2024-S156/E</t>
  </si>
  <si>
    <t>1FZK/2024/11/0112</t>
  </si>
  <si>
    <t>FVT/0945332/11/2024-S156/E</t>
  </si>
  <si>
    <t>1FZK/2024/12/0075</t>
  </si>
  <si>
    <t>FVT/0954428/12/2024-S156/E</t>
  </si>
  <si>
    <t>Data początkowa</t>
  </si>
  <si>
    <t>Data końcowa</t>
  </si>
  <si>
    <t>Budynek</t>
  </si>
  <si>
    <t>stawka za GJ netto</t>
  </si>
  <si>
    <t xml:space="preserve">ilość </t>
  </si>
  <si>
    <t>cena netto</t>
  </si>
  <si>
    <t>VAT</t>
  </si>
  <si>
    <t>cena brutto</t>
  </si>
  <si>
    <t>dodatkowe kwoty z fv netto</t>
  </si>
  <si>
    <t>kwota końcowa z fv netto</t>
  </si>
  <si>
    <t>kwota końcowa z fv brutto</t>
  </si>
  <si>
    <t>Miodowa 22D</t>
  </si>
  <si>
    <t>adres</t>
  </si>
  <si>
    <t>licznik</t>
  </si>
  <si>
    <t>Punkt poboru NEW</t>
  </si>
  <si>
    <t>za okres</t>
  </si>
  <si>
    <t>VEOLIA ilość MWh</t>
  </si>
  <si>
    <t>VEOLIA Cena netto</t>
  </si>
  <si>
    <t>VEOLIA Wartość netto</t>
  </si>
  <si>
    <t xml:space="preserve">VEOLIA VAT </t>
  </si>
  <si>
    <t>VEOLIA Wartość brutto</t>
  </si>
  <si>
    <t>STOEN dystrybucja energii elektrycznej netto</t>
  </si>
  <si>
    <t xml:space="preserve">STOEN VAT </t>
  </si>
  <si>
    <t>STOEN Faktura brutto</t>
  </si>
  <si>
    <t>Miodowa 22 D</t>
  </si>
  <si>
    <t>01.01.24-31.01.24</t>
  </si>
  <si>
    <t>01.02.24-28.02.24</t>
  </si>
  <si>
    <t>01.03.24-31.03.24</t>
  </si>
  <si>
    <t>01.04.24-30.04.24</t>
  </si>
  <si>
    <t>01.05.24-31.05.24</t>
  </si>
  <si>
    <t>01.06.24-30.06.24</t>
  </si>
  <si>
    <t>01.07.24-31.07.24</t>
  </si>
  <si>
    <t>01.08.24-31.08.24</t>
  </si>
  <si>
    <t>01.09.24-30.09.24</t>
  </si>
  <si>
    <t>01.10.24-31.10.24</t>
  </si>
  <si>
    <t>01.11.24-30.11.24</t>
  </si>
  <si>
    <t>01.12.24-31.12.24</t>
  </si>
  <si>
    <t>Typ</t>
  </si>
  <si>
    <t>Identyfikator</t>
  </si>
  <si>
    <t>Identyfikator obcy</t>
  </si>
  <si>
    <t>Data dok.</t>
  </si>
  <si>
    <t>Data oper.</t>
  </si>
  <si>
    <t>Dostawca</t>
  </si>
  <si>
    <t>Netto PLN</t>
  </si>
  <si>
    <t>Kwota brutto</t>
  </si>
  <si>
    <t>1_FZK</t>
  </si>
  <si>
    <t>1FZK/2024/12/0135</t>
  </si>
  <si>
    <t>241202816</t>
  </si>
  <si>
    <t>BYŚ</t>
  </si>
  <si>
    <t>1FZK/2024/12/0031</t>
  </si>
  <si>
    <t>241103308</t>
  </si>
  <si>
    <t>1FZK/2024/11/0016</t>
  </si>
  <si>
    <t>241003088</t>
  </si>
  <si>
    <t>1FZK/2024/10/0030</t>
  </si>
  <si>
    <t>240903827</t>
  </si>
  <si>
    <t>1FZK/2024/09/0025</t>
  </si>
  <si>
    <t>240803859</t>
  </si>
  <si>
    <t>1FZK/2024/08/0024</t>
  </si>
  <si>
    <t>240704397</t>
  </si>
  <si>
    <t>1FZK/2024/07/0015</t>
  </si>
  <si>
    <t>240603327</t>
  </si>
  <si>
    <t>1FZK/2024/06/0032</t>
  </si>
  <si>
    <t>240504869</t>
  </si>
  <si>
    <t>1FZK/2024/05/0018</t>
  </si>
  <si>
    <t>240404393</t>
  </si>
  <si>
    <t>1FZK/2024/04/0025</t>
  </si>
  <si>
    <t>240303897</t>
  </si>
  <si>
    <t>1FZK/2024/03/0025</t>
  </si>
  <si>
    <t>240204909</t>
  </si>
  <si>
    <t>1FZK/2024/02/0005</t>
  </si>
  <si>
    <t>240103192</t>
  </si>
  <si>
    <t>kwota za wszystkie budynki</t>
  </si>
  <si>
    <t>Sprzedaż</t>
  </si>
  <si>
    <t>ilość</t>
  </si>
  <si>
    <t>suma netto</t>
  </si>
  <si>
    <t>vat</t>
  </si>
  <si>
    <t>suma brutto</t>
  </si>
  <si>
    <t>suma na FV</t>
  </si>
  <si>
    <t>FV DLA BURSY</t>
  </si>
  <si>
    <t>AT</t>
  </si>
  <si>
    <t>01/2024</t>
  </si>
  <si>
    <t>dostarczenie wody</t>
  </si>
  <si>
    <t>09/12/2023</t>
  </si>
  <si>
    <t>10/01/2024</t>
  </si>
  <si>
    <t>odprowadzenie ścieków</t>
  </si>
  <si>
    <t>Abonament woda</t>
  </si>
  <si>
    <t>Abonament ścieki</t>
  </si>
  <si>
    <t>02/2024</t>
  </si>
  <si>
    <t>11/01/2024</t>
  </si>
  <si>
    <t>26/01/2024</t>
  </si>
  <si>
    <t>27/01/2024</t>
  </si>
  <si>
    <t>08/02/2024</t>
  </si>
  <si>
    <t>03/2024</t>
  </si>
  <si>
    <t>09/02/2024</t>
  </si>
  <si>
    <t>08/03/2024</t>
  </si>
  <si>
    <t>04/2024</t>
  </si>
  <si>
    <t>09/03/2024</t>
  </si>
  <si>
    <t>09/04/2024</t>
  </si>
  <si>
    <t>05/2024</t>
  </si>
  <si>
    <t>10/04/2023</t>
  </si>
  <si>
    <t>09/05/2024</t>
  </si>
  <si>
    <t>06/2024</t>
  </si>
  <si>
    <t>10/05/2024</t>
  </si>
  <si>
    <t>10/06/2024</t>
  </si>
  <si>
    <t>07/2024</t>
  </si>
  <si>
    <t>11/06/2024</t>
  </si>
  <si>
    <t>08/07/2024</t>
  </si>
  <si>
    <t>08/2024</t>
  </si>
  <si>
    <t>09/07/2024</t>
  </si>
  <si>
    <t>11/07/2024</t>
  </si>
  <si>
    <t>12/07/2024</t>
  </si>
  <si>
    <t>14/08/2024</t>
  </si>
  <si>
    <t>09/2024</t>
  </si>
  <si>
    <t>15/08/2024</t>
  </si>
  <si>
    <t>09/09/2024</t>
  </si>
  <si>
    <t>10/2024</t>
  </si>
  <si>
    <t>10/09/2024</t>
  </si>
  <si>
    <t>08/10/2024</t>
  </si>
  <si>
    <t>11/2024</t>
  </si>
  <si>
    <t>09/10/2024</t>
  </si>
  <si>
    <t>12/11/2024</t>
  </si>
  <si>
    <t>12/2024</t>
  </si>
  <si>
    <t>13/11/2024</t>
  </si>
  <si>
    <t>09/12/2024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</si>
</sst>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0.0000"/>
    <numFmt numFmtId="165" formatCode="yyyy\-mm\-dd"/>
    <numFmt numFmtId="166" formatCode="##,###,###,###.00"/>
    <numFmt numFmtId="167" formatCode="###,###,###,###.00#;[Red]\(###,###,###,###.00#\)"/>
  </numFmts>
  <fonts count="1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color indexed="63"/>
      <name val="Arial"/>
      <family val="2"/>
    </font>
    <font>
      <b/>
      <sz val="8"/>
      <color indexed="64"/>
      <name val="Arial"/>
      <family val="2"/>
    </font>
    <font>
      <sz val="8"/>
      <color indexed="8"/>
      <name val="Tahoma"/>
      <family val="2"/>
    </font>
    <font>
      <sz val="8"/>
      <color indexed="64"/>
      <name val="Arial"/>
      <family val="2"/>
      <charset val="1"/>
    </font>
    <font>
      <sz val="8"/>
      <color indexed="64"/>
      <name val="Arial"/>
      <family val="2"/>
      <charset val="238"/>
    </font>
    <font>
      <b/>
      <sz val="8"/>
      <color indexed="64"/>
      <name val="Arial"/>
      <family val="2"/>
      <charset val="1"/>
    </font>
    <font>
      <sz val="8"/>
      <color indexed="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FF0000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4" fontId="2" fillId="2" borderId="1" xfId="0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wrapText="1"/>
    </xf>
    <xf numFmtId="0" fontId="2" fillId="3" borderId="2" xfId="0" applyFont="1" applyFill="1" applyBorder="1"/>
    <xf numFmtId="49" fontId="2" fillId="3" borderId="3" xfId="0" applyNumberFormat="1" applyFont="1" applyFill="1" applyBorder="1"/>
    <xf numFmtId="44" fontId="2" fillId="3" borderId="3" xfId="0" applyNumberFormat="1" applyFont="1" applyFill="1" applyBorder="1"/>
    <xf numFmtId="9" fontId="2" fillId="3" borderId="2" xfId="0" applyNumberFormat="1" applyFont="1" applyFill="1" applyBorder="1"/>
    <xf numFmtId="4" fontId="3" fillId="3" borderId="3" xfId="0" applyNumberFormat="1" applyFont="1" applyFill="1" applyBorder="1"/>
    <xf numFmtId="44" fontId="2" fillId="3" borderId="2" xfId="0" applyNumberFormat="1" applyFont="1" applyFill="1" applyBorder="1"/>
    <xf numFmtId="4" fontId="3" fillId="3" borderId="2" xfId="0" applyNumberFormat="1" applyFont="1" applyFill="1" applyBorder="1"/>
    <xf numFmtId="49" fontId="2" fillId="4" borderId="2" xfId="0" applyNumberFormat="1" applyFont="1" applyFill="1" applyBorder="1" applyAlignment="1">
      <alignment wrapText="1"/>
    </xf>
    <xf numFmtId="0" fontId="2" fillId="4" borderId="2" xfId="0" applyFont="1" applyFill="1" applyBorder="1"/>
    <xf numFmtId="49" fontId="2" fillId="4" borderId="2" xfId="0" applyNumberFormat="1" applyFont="1" applyFill="1" applyBorder="1"/>
    <xf numFmtId="44" fontId="2" fillId="4" borderId="2" xfId="0" applyNumberFormat="1" applyFont="1" applyFill="1" applyBorder="1"/>
    <xf numFmtId="9" fontId="2" fillId="4" borderId="2" xfId="0" applyNumberFormat="1" applyFont="1" applyFill="1" applyBorder="1"/>
    <xf numFmtId="4" fontId="3" fillId="4" borderId="3" xfId="0" applyNumberFormat="1" applyFont="1" applyFill="1" applyBorder="1"/>
    <xf numFmtId="4" fontId="3" fillId="4" borderId="2" xfId="0" applyNumberFormat="1" applyFont="1" applyFill="1" applyBorder="1"/>
    <xf numFmtId="49" fontId="2" fillId="5" borderId="2" xfId="0" applyNumberFormat="1" applyFont="1" applyFill="1" applyBorder="1" applyAlignment="1">
      <alignment wrapText="1"/>
    </xf>
    <xf numFmtId="0" fontId="2" fillId="5" borderId="2" xfId="0" applyFont="1" applyFill="1" applyBorder="1"/>
    <xf numFmtId="49" fontId="2" fillId="5" borderId="2" xfId="0" applyNumberFormat="1" applyFont="1" applyFill="1" applyBorder="1"/>
    <xf numFmtId="44" fontId="2" fillId="5" borderId="2" xfId="0" applyNumberFormat="1" applyFont="1" applyFill="1" applyBorder="1"/>
    <xf numFmtId="9" fontId="2" fillId="5" borderId="2" xfId="0" applyNumberFormat="1" applyFont="1" applyFill="1" applyBorder="1"/>
    <xf numFmtId="4" fontId="3" fillId="5" borderId="3" xfId="0" applyNumberFormat="1" applyFont="1" applyFill="1" applyBorder="1"/>
    <xf numFmtId="4" fontId="3" fillId="5" borderId="2" xfId="0" applyNumberFormat="1" applyFont="1" applyFill="1" applyBorder="1"/>
    <xf numFmtId="9" fontId="2" fillId="4" borderId="3" xfId="0" applyNumberFormat="1" applyFont="1" applyFill="1" applyBorder="1"/>
    <xf numFmtId="44" fontId="2" fillId="0" borderId="2" xfId="0" applyNumberFormat="1" applyFont="1" applyBorder="1"/>
    <xf numFmtId="9" fontId="2" fillId="0" borderId="2" xfId="0" applyNumberFormat="1" applyFont="1" applyBorder="1"/>
    <xf numFmtId="4" fontId="3" fillId="0" borderId="3" xfId="0" applyNumberFormat="1" applyFont="1" applyBorder="1"/>
    <xf numFmtId="4" fontId="3" fillId="0" borderId="2" xfId="0" applyNumberFormat="1" applyFont="1" applyBorder="1"/>
    <xf numFmtId="9" fontId="2" fillId="5" borderId="3" xfId="0" applyNumberFormat="1" applyFont="1" applyFill="1" applyBorder="1"/>
    <xf numFmtId="49" fontId="2" fillId="4" borderId="4" xfId="0" applyNumberFormat="1" applyFont="1" applyFill="1" applyBorder="1" applyAlignment="1">
      <alignment wrapText="1"/>
    </xf>
    <xf numFmtId="0" fontId="2" fillId="4" borderId="4" xfId="0" applyFont="1" applyFill="1" applyBorder="1"/>
    <xf numFmtId="49" fontId="2" fillId="4" borderId="4" xfId="0" applyNumberFormat="1" applyFont="1" applyFill="1" applyBorder="1"/>
    <xf numFmtId="44" fontId="2" fillId="4" borderId="4" xfId="0" applyNumberFormat="1" applyFont="1" applyFill="1" applyBorder="1"/>
    <xf numFmtId="9" fontId="2" fillId="4" borderId="4" xfId="0" applyNumberFormat="1" applyFont="1" applyFill="1" applyBorder="1"/>
    <xf numFmtId="4" fontId="3" fillId="4" borderId="4" xfId="0" applyNumberFormat="1" applyFont="1" applyFill="1" applyBorder="1"/>
    <xf numFmtId="4" fontId="4" fillId="0" borderId="0" xfId="0" applyNumberFormat="1" applyFont="1"/>
    <xf numFmtId="0" fontId="1" fillId="0" borderId="0" xfId="0" applyFont="1"/>
    <xf numFmtId="4" fontId="4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4" fontId="0" fillId="5" borderId="1" xfId="0" applyNumberFormat="1" applyFill="1" applyBorder="1"/>
    <xf numFmtId="0" fontId="0" fillId="5" borderId="1" xfId="0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44" fontId="0" fillId="0" borderId="5" xfId="0" applyNumberFormat="1" applyBorder="1"/>
    <xf numFmtId="44" fontId="0" fillId="0" borderId="6" xfId="0" applyNumberFormat="1" applyBorder="1"/>
    <xf numFmtId="44" fontId="0" fillId="0" borderId="1" xfId="0" applyNumberFormat="1" applyBorder="1"/>
    <xf numFmtId="10" fontId="0" fillId="0" borderId="1" xfId="0" applyNumberFormat="1" applyBorder="1"/>
    <xf numFmtId="44" fontId="0" fillId="0" borderId="7" xfId="0" applyNumberFormat="1" applyBorder="1"/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right"/>
    </xf>
    <xf numFmtId="44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9" fontId="0" fillId="0" borderId="0" xfId="0" applyNumberFormat="1" applyAlignment="1">
      <alignment horizontal="right" vertical="center"/>
    </xf>
    <xf numFmtId="44" fontId="0" fillId="0" borderId="8" xfId="0" applyNumberFormat="1" applyBorder="1" applyAlignment="1">
      <alignment horizontal="right" vertical="center"/>
    </xf>
    <xf numFmtId="44" fontId="0" fillId="0" borderId="0" xfId="0" applyNumberFormat="1"/>
    <xf numFmtId="44" fontId="0" fillId="0" borderId="8" xfId="0" applyNumberFormat="1" applyBorder="1"/>
    <xf numFmtId="44" fontId="0" fillId="0" borderId="9" xfId="0" applyNumberFormat="1" applyBorder="1"/>
    <xf numFmtId="164" fontId="0" fillId="0" borderId="0" xfId="0" applyNumberFormat="1"/>
    <xf numFmtId="9" fontId="0" fillId="0" borderId="0" xfId="0" applyNumberFormat="1" applyAlignment="1">
      <alignment vertical="center"/>
    </xf>
    <xf numFmtId="14" fontId="0" fillId="0" borderId="11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right"/>
    </xf>
    <xf numFmtId="44" fontId="0" fillId="0" borderId="11" xfId="0" applyNumberFormat="1" applyBorder="1" applyAlignment="1">
      <alignment horizontal="right" vertical="center"/>
    </xf>
    <xf numFmtId="164" fontId="0" fillId="0" borderId="11" xfId="0" applyNumberFormat="1" applyBorder="1"/>
    <xf numFmtId="44" fontId="0" fillId="0" borderId="11" xfId="0" applyNumberFormat="1" applyBorder="1"/>
    <xf numFmtId="9" fontId="0" fillId="0" borderId="11" xfId="0" applyNumberFormat="1" applyBorder="1" applyAlignment="1">
      <alignment vertical="center"/>
    </xf>
    <xf numFmtId="44" fontId="0" fillId="0" borderId="10" xfId="0" applyNumberFormat="1" applyBorder="1" applyAlignment="1">
      <alignment horizontal="right" vertical="center"/>
    </xf>
    <xf numFmtId="44" fontId="0" fillId="0" borderId="12" xfId="0" applyNumberFormat="1" applyBorder="1"/>
    <xf numFmtId="9" fontId="0" fillId="0" borderId="11" xfId="0" applyNumberFormat="1" applyBorder="1" applyAlignment="1">
      <alignment horizontal="right" vertical="center"/>
    </xf>
    <xf numFmtId="44" fontId="0" fillId="0" borderId="10" xfId="0" applyNumberFormat="1" applyBorder="1"/>
    <xf numFmtId="44" fontId="1" fillId="0" borderId="13" xfId="0" applyNumberFormat="1" applyFont="1" applyBorder="1"/>
    <xf numFmtId="0" fontId="7" fillId="0" borderId="2" xfId="0" applyFont="1" applyBorder="1" applyAlignment="1">
      <alignment horizontal="left" vertical="top" wrapText="1"/>
    </xf>
    <xf numFmtId="165" fontId="7" fillId="0" borderId="2" xfId="0" applyNumberFormat="1" applyFont="1" applyBorder="1" applyAlignment="1">
      <alignment horizontal="left" vertical="top"/>
    </xf>
    <xf numFmtId="166" fontId="7" fillId="0" borderId="2" xfId="0" applyNumberFormat="1" applyFont="1" applyBorder="1" applyAlignment="1">
      <alignment horizontal="right" vertical="top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166" fontId="1" fillId="0" borderId="0" xfId="0" applyNumberFormat="1" applyFont="1"/>
    <xf numFmtId="0" fontId="0" fillId="0" borderId="14" xfId="0" applyBorder="1"/>
    <xf numFmtId="14" fontId="0" fillId="0" borderId="14" xfId="0" applyNumberFormat="1" applyBorder="1"/>
    <xf numFmtId="2" fontId="0" fillId="0" borderId="14" xfId="0" applyNumberFormat="1" applyBorder="1"/>
    <xf numFmtId="44" fontId="0" fillId="0" borderId="14" xfId="0" applyNumberFormat="1" applyBorder="1"/>
    <xf numFmtId="10" fontId="0" fillId="0" borderId="14" xfId="0" applyNumberFormat="1" applyBorder="1"/>
    <xf numFmtId="44" fontId="0" fillId="0" borderId="15" xfId="0" applyNumberFormat="1" applyBorder="1"/>
    <xf numFmtId="14" fontId="0" fillId="0" borderId="0" xfId="0" applyNumberFormat="1"/>
    <xf numFmtId="2" fontId="0" fillId="0" borderId="0" xfId="0" applyNumberFormat="1"/>
    <xf numFmtId="10" fontId="0" fillId="0" borderId="0" xfId="0" applyNumberFormat="1"/>
    <xf numFmtId="44" fontId="0" fillId="0" borderId="16" xfId="0" applyNumberFormat="1" applyBorder="1"/>
    <xf numFmtId="0" fontId="0" fillId="0" borderId="16" xfId="0" applyBorder="1"/>
    <xf numFmtId="44" fontId="0" fillId="0" borderId="17" xfId="0" applyNumberFormat="1" applyBorder="1"/>
    <xf numFmtId="44" fontId="1" fillId="0" borderId="0" xfId="0" applyNumberFormat="1" applyFont="1"/>
    <xf numFmtId="44" fontId="0" fillId="0" borderId="18" xfId="0" applyNumberFormat="1" applyBorder="1"/>
    <xf numFmtId="0" fontId="0" fillId="0" borderId="19" xfId="0" applyBorder="1"/>
    <xf numFmtId="0" fontId="8" fillId="0" borderId="2" xfId="0" applyFont="1" applyBorder="1" applyAlignment="1">
      <alignment horizontal="left" vertical="top" wrapText="1"/>
    </xf>
    <xf numFmtId="165" fontId="8" fillId="0" borderId="2" xfId="0" applyNumberFormat="1" applyFont="1" applyBorder="1" applyAlignment="1">
      <alignment horizontal="center" vertical="top"/>
    </xf>
    <xf numFmtId="165" fontId="9" fillId="0" borderId="2" xfId="0" applyNumberFormat="1" applyFont="1" applyBorder="1" applyAlignment="1">
      <alignment horizontal="center" vertical="top"/>
    </xf>
    <xf numFmtId="167" fontId="8" fillId="0" borderId="2" xfId="0" applyNumberFormat="1" applyFont="1" applyBorder="1" applyAlignment="1">
      <alignment horizontal="right" vertical="top"/>
    </xf>
    <xf numFmtId="0" fontId="10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right" vertical="top" wrapText="1"/>
    </xf>
    <xf numFmtId="167" fontId="11" fillId="0" borderId="2" xfId="0" applyNumberFormat="1" applyFont="1" applyBorder="1" applyAlignment="1">
      <alignment horizontal="right" vertical="top"/>
    </xf>
    <xf numFmtId="167" fontId="0" fillId="0" borderId="0" xfId="0" applyNumberFormat="1"/>
    <xf numFmtId="167" fontId="1" fillId="0" borderId="0" xfId="0" applyNumberFormat="1" applyFont="1"/>
    <xf numFmtId="167" fontId="13" fillId="0" borderId="2" xfId="0" applyNumberFormat="1" applyFont="1" applyBorder="1" applyAlignment="1">
      <alignment horizontal="right" vertical="top"/>
    </xf>
    <xf numFmtId="49" fontId="0" fillId="0" borderId="0" xfId="0" applyNumberFormat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8760C-6585-4D65-977C-F897A3A2E8B7}">
  <dimension ref="A1:G21"/>
  <sheetViews>
    <sheetView tabSelected="1" workbookViewId="0">
      <selection activeCell="M21" sqref="M21"/>
    </sheetView>
  </sheetViews>
  <sheetFormatPr defaultRowHeight="15"/>
  <cols>
    <col min="1" max="1" width="14.42578125" bestFit="1" customWidth="1"/>
    <col min="2" max="2" width="17.7109375" customWidth="1"/>
    <col min="5" max="5" width="9.42578125" bestFit="1" customWidth="1"/>
    <col min="6" max="6" width="16.140625" customWidth="1"/>
  </cols>
  <sheetData>
    <row r="1" spans="1:6">
      <c r="B1" s="59"/>
      <c r="F1" t="s">
        <v>0</v>
      </c>
    </row>
    <row r="2" spans="1:6">
      <c r="B2" s="59"/>
    </row>
    <row r="3" spans="1:6">
      <c r="A3" t="s">
        <v>1</v>
      </c>
      <c r="B3" s="59">
        <v>157767.9247</v>
      </c>
      <c r="F3" s="59">
        <v>157767.9247</v>
      </c>
    </row>
    <row r="4" spans="1:6">
      <c r="A4" t="s">
        <v>2</v>
      </c>
      <c r="B4" s="59">
        <f>16667.18+11729.13</f>
        <v>28396.309999999998</v>
      </c>
    </row>
    <row r="5" spans="1:6">
      <c r="A5" t="s">
        <v>3</v>
      </c>
      <c r="B5" s="59">
        <v>13992.48</v>
      </c>
      <c r="F5" s="59">
        <v>13992.48</v>
      </c>
    </row>
    <row r="6" spans="1:6">
      <c r="A6" t="s">
        <v>4</v>
      </c>
      <c r="B6" s="59">
        <v>590.4</v>
      </c>
      <c r="F6" s="59">
        <v>590.4</v>
      </c>
    </row>
    <row r="7" spans="1:6">
      <c r="A7" t="s">
        <v>5</v>
      </c>
      <c r="B7" s="59">
        <v>5980.88</v>
      </c>
      <c r="F7" s="59">
        <v>5980.88</v>
      </c>
    </row>
    <row r="8" spans="1:6">
      <c r="A8" t="s">
        <v>6</v>
      </c>
      <c r="B8" s="59">
        <v>136620</v>
      </c>
      <c r="C8" t="s">
        <v>7</v>
      </c>
      <c r="F8" s="59">
        <v>136620</v>
      </c>
    </row>
    <row r="9" spans="1:6">
      <c r="A9" t="s">
        <v>8</v>
      </c>
      <c r="B9" s="59">
        <f>30529.44/4</f>
        <v>7632.36</v>
      </c>
      <c r="F9" s="59"/>
    </row>
    <row r="10" spans="1:6">
      <c r="A10" s="81" t="s">
        <v>9</v>
      </c>
      <c r="B10" s="84">
        <f>27285.28/4</f>
        <v>6821.32</v>
      </c>
      <c r="F10" s="84">
        <f>27285.28/4</f>
        <v>6821.32</v>
      </c>
    </row>
    <row r="11" spans="1:6">
      <c r="B11" s="93">
        <f>SUM(B3:B10)</f>
        <v>357801.67470000003</v>
      </c>
      <c r="E11" t="s">
        <v>10</v>
      </c>
      <c r="F11" s="93">
        <f>SUM(F3:F10)</f>
        <v>321773.00469999999</v>
      </c>
    </row>
    <row r="12" spans="1:6">
      <c r="B12" s="59"/>
    </row>
    <row r="13" spans="1:6">
      <c r="B13" s="59"/>
    </row>
    <row r="14" spans="1:6">
      <c r="B14" s="59"/>
    </row>
    <row r="15" spans="1:6">
      <c r="A15" t="s">
        <v>11</v>
      </c>
      <c r="B15" s="59"/>
    </row>
    <row r="16" spans="1:6">
      <c r="A16" t="s">
        <v>12</v>
      </c>
      <c r="B16" s="59"/>
    </row>
    <row r="17" spans="1:7">
      <c r="A17" t="s">
        <v>13</v>
      </c>
      <c r="B17" s="59"/>
    </row>
    <row r="18" spans="1:7">
      <c r="B18" s="59"/>
    </row>
    <row r="19" spans="1:7">
      <c r="B19" s="59"/>
      <c r="C19" t="s">
        <v>14</v>
      </c>
      <c r="E19" t="s">
        <v>15</v>
      </c>
      <c r="F19">
        <v>807.1</v>
      </c>
    </row>
    <row r="20" spans="1:7">
      <c r="A20" t="s">
        <v>16</v>
      </c>
      <c r="C20">
        <v>2703.7</v>
      </c>
      <c r="E20" s="59">
        <f>(F11/12)/C20</f>
        <v>9.9176746896228636</v>
      </c>
      <c r="F20" s="59">
        <f>E20*F19</f>
        <v>8004.5552419946134</v>
      </c>
      <c r="G20" t="s">
        <v>17</v>
      </c>
    </row>
    <row r="21" spans="1:7">
      <c r="A21" t="s">
        <v>18</v>
      </c>
      <c r="C21">
        <v>248.5</v>
      </c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A45BA-73E8-4A83-BD12-8DA91F3CC811}">
  <sheetPr>
    <pageSetUpPr fitToPage="1"/>
  </sheetPr>
  <dimension ref="A2:H9"/>
  <sheetViews>
    <sheetView workbookViewId="0">
      <selection activeCell="G10" sqref="G10"/>
    </sheetView>
  </sheetViews>
  <sheetFormatPr defaultRowHeight="15"/>
  <cols>
    <col min="1" max="1" width="32.5703125" customWidth="1"/>
    <col min="2" max="2" width="22.42578125" customWidth="1"/>
    <col min="5" max="5" width="11.42578125" customWidth="1"/>
    <col min="6" max="6" width="29.5703125" customWidth="1"/>
    <col min="8" max="8" width="34.42578125" customWidth="1"/>
  </cols>
  <sheetData>
    <row r="2" spans="1:8">
      <c r="A2" s="96"/>
      <c r="B2" s="96"/>
      <c r="C2" s="97"/>
      <c r="D2" s="98"/>
      <c r="E2" s="96"/>
      <c r="F2" s="96"/>
      <c r="G2" s="99"/>
      <c r="H2" s="96"/>
    </row>
    <row r="3" spans="1:8">
      <c r="A3" s="96" t="s">
        <v>19</v>
      </c>
      <c r="B3" s="96" t="s">
        <v>20</v>
      </c>
      <c r="C3" s="97">
        <v>45328</v>
      </c>
      <c r="D3" s="98">
        <v>45327</v>
      </c>
      <c r="E3" s="96" t="s">
        <v>21</v>
      </c>
      <c r="F3" s="96" t="s">
        <v>22</v>
      </c>
      <c r="G3" s="99">
        <v>517.91999999999996</v>
      </c>
      <c r="H3" s="96" t="s">
        <v>20</v>
      </c>
    </row>
    <row r="4" spans="1:8">
      <c r="A4" s="96"/>
      <c r="B4" s="96"/>
      <c r="C4" s="97"/>
      <c r="D4" s="98"/>
      <c r="E4" s="96"/>
      <c r="F4" s="96"/>
      <c r="G4" s="99"/>
      <c r="H4" s="96"/>
    </row>
    <row r="5" spans="1:8">
      <c r="A5" s="96" t="s">
        <v>19</v>
      </c>
      <c r="B5" s="96" t="s">
        <v>23</v>
      </c>
      <c r="C5" s="97">
        <v>45420</v>
      </c>
      <c r="D5" s="98">
        <v>45390</v>
      </c>
      <c r="E5" s="96" t="s">
        <v>24</v>
      </c>
      <c r="F5" s="96" t="s">
        <v>25</v>
      </c>
      <c r="G5" s="99">
        <v>629</v>
      </c>
      <c r="H5" s="96" t="s">
        <v>23</v>
      </c>
    </row>
    <row r="6" spans="1:8">
      <c r="A6" s="96" t="s">
        <v>19</v>
      </c>
      <c r="B6" s="96" t="s">
        <v>26</v>
      </c>
      <c r="C6" s="97">
        <v>45646</v>
      </c>
      <c r="D6" s="98">
        <v>45646</v>
      </c>
      <c r="E6" s="96" t="s">
        <v>27</v>
      </c>
      <c r="F6" s="96" t="s">
        <v>28</v>
      </c>
      <c r="G6" s="99">
        <v>460.38</v>
      </c>
      <c r="H6" s="96" t="s">
        <v>26</v>
      </c>
    </row>
    <row r="7" spans="1:8" ht="22.5">
      <c r="A7" s="96" t="s">
        <v>29</v>
      </c>
      <c r="B7" s="96" t="s">
        <v>30</v>
      </c>
      <c r="C7" s="97">
        <v>45398</v>
      </c>
      <c r="D7" s="98">
        <v>45381</v>
      </c>
      <c r="E7" s="96" t="s">
        <v>31</v>
      </c>
      <c r="F7" s="96" t="s">
        <v>32</v>
      </c>
      <c r="G7" s="99">
        <v>2071.69</v>
      </c>
      <c r="H7" s="96" t="s">
        <v>30</v>
      </c>
    </row>
    <row r="8" spans="1:8" ht="22.5">
      <c r="A8" s="96" t="s">
        <v>29</v>
      </c>
      <c r="B8" s="96" t="s">
        <v>33</v>
      </c>
      <c r="C8" s="97">
        <v>45534</v>
      </c>
      <c r="D8" s="98">
        <v>45534</v>
      </c>
      <c r="E8" s="96" t="s">
        <v>34</v>
      </c>
      <c r="F8" s="96" t="s">
        <v>35</v>
      </c>
      <c r="G8" s="99">
        <v>2301.89</v>
      </c>
      <c r="H8" s="96" t="s">
        <v>33</v>
      </c>
    </row>
    <row r="9" spans="1:8">
      <c r="G9" s="103">
        <f>SUM(G2:G8)</f>
        <v>5980.88</v>
      </c>
    </row>
  </sheetData>
  <pageMargins left="0.25" right="0.25" top="0.75" bottom="0.75" header="0.3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D936E-75CD-41CD-B41F-17888B0486B3}">
  <sheetPr>
    <pageSetUpPr fitToPage="1"/>
  </sheetPr>
  <dimension ref="A1:H13"/>
  <sheetViews>
    <sheetView workbookViewId="0">
      <selection activeCell="G10" sqref="G10"/>
    </sheetView>
  </sheetViews>
  <sheetFormatPr defaultRowHeight="15"/>
  <cols>
    <col min="1" max="1" width="31.85546875" bestFit="1" customWidth="1"/>
    <col min="2" max="2" width="14.7109375" bestFit="1" customWidth="1"/>
    <col min="5" max="5" width="16" bestFit="1" customWidth="1"/>
    <col min="6" max="6" width="44" customWidth="1"/>
    <col min="8" max="8" width="14.7109375" bestFit="1" customWidth="1"/>
  </cols>
  <sheetData>
    <row r="1" spans="1:8">
      <c r="A1" s="100" t="s">
        <v>36</v>
      </c>
      <c r="B1" s="100" t="s">
        <v>37</v>
      </c>
      <c r="C1" s="100" t="s">
        <v>38</v>
      </c>
      <c r="D1" s="100" t="s">
        <v>39</v>
      </c>
      <c r="E1" s="100" t="s">
        <v>40</v>
      </c>
      <c r="F1" s="100" t="s">
        <v>41</v>
      </c>
      <c r="G1" s="100" t="s">
        <v>42</v>
      </c>
      <c r="H1" s="100" t="s">
        <v>43</v>
      </c>
    </row>
    <row r="2" spans="1:8">
      <c r="A2" s="96" t="s">
        <v>44</v>
      </c>
      <c r="B2" s="96" t="s">
        <v>45</v>
      </c>
      <c r="C2" s="97">
        <v>45541</v>
      </c>
      <c r="D2" s="98">
        <v>45537</v>
      </c>
      <c r="E2" s="96" t="s">
        <v>46</v>
      </c>
      <c r="F2" s="96" t="s">
        <v>47</v>
      </c>
      <c r="G2" s="99">
        <v>73.8</v>
      </c>
      <c r="H2" s="96" t="s">
        <v>45</v>
      </c>
    </row>
    <row r="3" spans="1:8">
      <c r="A3" s="96" t="s">
        <v>44</v>
      </c>
      <c r="B3" s="96" t="s">
        <v>48</v>
      </c>
      <c r="C3" s="97">
        <v>45566</v>
      </c>
      <c r="D3" s="98">
        <v>45566</v>
      </c>
      <c r="E3" s="96" t="s">
        <v>49</v>
      </c>
      <c r="F3" s="96" t="s">
        <v>47</v>
      </c>
      <c r="G3" s="99">
        <v>73.8</v>
      </c>
      <c r="H3" s="96" t="s">
        <v>48</v>
      </c>
    </row>
    <row r="4" spans="1:8">
      <c r="A4" s="96" t="s">
        <v>44</v>
      </c>
      <c r="B4" s="96" t="s">
        <v>50</v>
      </c>
      <c r="C4" s="97">
        <v>45509</v>
      </c>
      <c r="D4" s="98">
        <v>45505</v>
      </c>
      <c r="E4" s="96" t="s">
        <v>51</v>
      </c>
      <c r="F4" s="96" t="s">
        <v>47</v>
      </c>
      <c r="G4" s="99">
        <v>73.8</v>
      </c>
      <c r="H4" s="96" t="s">
        <v>50</v>
      </c>
    </row>
    <row r="5" spans="1:8">
      <c r="A5" s="96" t="s">
        <v>44</v>
      </c>
      <c r="B5" s="96" t="s">
        <v>52</v>
      </c>
      <c r="C5" s="97">
        <v>45476</v>
      </c>
      <c r="D5" s="98">
        <v>45474</v>
      </c>
      <c r="E5" s="96" t="s">
        <v>53</v>
      </c>
      <c r="F5" s="96" t="s">
        <v>47</v>
      </c>
      <c r="G5" s="99">
        <v>73.8</v>
      </c>
      <c r="H5" s="96" t="s">
        <v>52</v>
      </c>
    </row>
    <row r="6" spans="1:8" ht="22.5">
      <c r="A6" s="96" t="s">
        <v>44</v>
      </c>
      <c r="B6" s="96" t="s">
        <v>54</v>
      </c>
      <c r="C6" s="97">
        <v>45447</v>
      </c>
      <c r="D6" s="98">
        <v>45444</v>
      </c>
      <c r="E6" s="96" t="s">
        <v>55</v>
      </c>
      <c r="F6" s="96" t="s">
        <v>56</v>
      </c>
      <c r="G6" s="99">
        <v>73.8</v>
      </c>
      <c r="H6" s="96" t="s">
        <v>54</v>
      </c>
    </row>
    <row r="7" spans="1:8">
      <c r="A7" s="96" t="s">
        <v>44</v>
      </c>
      <c r="B7" s="96" t="s">
        <v>57</v>
      </c>
      <c r="C7" s="97">
        <v>45604</v>
      </c>
      <c r="D7" s="98">
        <v>45598</v>
      </c>
      <c r="E7" s="96" t="s">
        <v>58</v>
      </c>
      <c r="F7" s="96" t="s">
        <v>47</v>
      </c>
      <c r="G7" s="99">
        <v>73.8</v>
      </c>
      <c r="H7" s="96" t="s">
        <v>57</v>
      </c>
    </row>
    <row r="8" spans="1:8">
      <c r="A8" s="96" t="s">
        <v>44</v>
      </c>
      <c r="B8" s="96" t="s">
        <v>59</v>
      </c>
      <c r="C8" s="97">
        <v>45630</v>
      </c>
      <c r="D8" s="98">
        <v>45628</v>
      </c>
      <c r="E8" s="96" t="s">
        <v>60</v>
      </c>
      <c r="F8" s="96" t="s">
        <v>47</v>
      </c>
      <c r="G8" s="99">
        <v>73.8</v>
      </c>
      <c r="H8" s="96" t="s">
        <v>59</v>
      </c>
    </row>
    <row r="9" spans="1:8">
      <c r="A9" s="96" t="s">
        <v>44</v>
      </c>
      <c r="B9" s="96" t="s">
        <v>61</v>
      </c>
      <c r="C9" s="97">
        <v>45657</v>
      </c>
      <c r="D9" s="98">
        <v>45659</v>
      </c>
      <c r="E9" s="96" t="s">
        <v>62</v>
      </c>
      <c r="F9" s="96" t="s">
        <v>47</v>
      </c>
      <c r="G9" s="99">
        <v>73.8</v>
      </c>
      <c r="H9" s="96" t="s">
        <v>61</v>
      </c>
    </row>
    <row r="10" spans="1:8">
      <c r="F10" s="101"/>
      <c r="G10" s="105">
        <f>SUM(G2:G9)</f>
        <v>590.4</v>
      </c>
    </row>
    <row r="11" spans="1:8">
      <c r="F11" s="101"/>
      <c r="G11" s="102"/>
    </row>
    <row r="12" spans="1:8">
      <c r="F12" s="101"/>
      <c r="G12" s="102"/>
    </row>
    <row r="13" spans="1:8">
      <c r="F13" s="101"/>
      <c r="G13" s="102"/>
    </row>
  </sheetData>
  <pageMargins left="0.25" right="0.25" top="0.75" bottom="0.75" header="0.3" footer="0.3"/>
  <pageSetup paperSize="9" scale="9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04C50-04D8-4F44-84E7-B5FD10FDBCEE}">
  <sheetPr>
    <pageSetUpPr fitToPage="1"/>
  </sheetPr>
  <dimension ref="A1:H14"/>
  <sheetViews>
    <sheetView workbookViewId="0">
      <selection activeCell="G14" sqref="G14"/>
    </sheetView>
  </sheetViews>
  <sheetFormatPr defaultRowHeight="15"/>
  <cols>
    <col min="1" max="1" width="31.85546875" bestFit="1" customWidth="1"/>
    <col min="2" max="2" width="14.7109375" bestFit="1" customWidth="1"/>
    <col min="5" max="5" width="22.140625" bestFit="1" customWidth="1"/>
    <col min="6" max="6" width="10.85546875" bestFit="1" customWidth="1"/>
    <col min="7" max="7" width="9" bestFit="1" customWidth="1"/>
    <col min="8" max="8" width="28.7109375" customWidth="1"/>
  </cols>
  <sheetData>
    <row r="1" spans="1:8">
      <c r="A1" s="100" t="s">
        <v>36</v>
      </c>
      <c r="B1" s="100" t="s">
        <v>37</v>
      </c>
      <c r="C1" s="100" t="s">
        <v>38</v>
      </c>
      <c r="D1" s="100" t="s">
        <v>39</v>
      </c>
      <c r="E1" s="100" t="s">
        <v>40</v>
      </c>
      <c r="F1" s="100" t="s">
        <v>41</v>
      </c>
      <c r="G1" s="100" t="s">
        <v>42</v>
      </c>
    </row>
    <row r="2" spans="1:8">
      <c r="A2" s="96" t="s">
        <v>63</v>
      </c>
      <c r="B2" s="96" t="s">
        <v>64</v>
      </c>
      <c r="C2" s="97">
        <v>45303</v>
      </c>
      <c r="D2" s="98">
        <v>45299</v>
      </c>
      <c r="E2" s="96" t="s">
        <v>65</v>
      </c>
      <c r="F2" s="96" t="s">
        <v>66</v>
      </c>
      <c r="G2" s="99">
        <v>1166.04</v>
      </c>
      <c r="H2" s="96" t="s">
        <v>64</v>
      </c>
    </row>
    <row r="3" spans="1:8">
      <c r="A3" s="96" t="s">
        <v>63</v>
      </c>
      <c r="B3" s="96" t="s">
        <v>67</v>
      </c>
      <c r="C3" s="97">
        <v>45334</v>
      </c>
      <c r="D3" s="98">
        <v>45328</v>
      </c>
      <c r="E3" s="96" t="s">
        <v>68</v>
      </c>
      <c r="F3" s="96" t="s">
        <v>66</v>
      </c>
      <c r="G3" s="99">
        <v>1166.04</v>
      </c>
      <c r="H3" s="96" t="s">
        <v>67</v>
      </c>
    </row>
    <row r="4" spans="1:8">
      <c r="A4" s="96" t="s">
        <v>63</v>
      </c>
      <c r="B4" s="96" t="s">
        <v>69</v>
      </c>
      <c r="C4" s="97">
        <v>45366</v>
      </c>
      <c r="D4" s="98">
        <v>45357</v>
      </c>
      <c r="E4" s="96" t="s">
        <v>70</v>
      </c>
      <c r="F4" s="96" t="s">
        <v>66</v>
      </c>
      <c r="G4" s="99">
        <v>1166.04</v>
      </c>
      <c r="H4" s="96" t="s">
        <v>69</v>
      </c>
    </row>
    <row r="5" spans="1:8">
      <c r="A5" s="96" t="s">
        <v>63</v>
      </c>
      <c r="B5" s="96" t="s">
        <v>71</v>
      </c>
      <c r="C5" s="97">
        <v>45393</v>
      </c>
      <c r="D5" s="98">
        <v>45390</v>
      </c>
      <c r="E5" s="96" t="s">
        <v>72</v>
      </c>
      <c r="F5" s="96" t="s">
        <v>66</v>
      </c>
      <c r="G5" s="99">
        <v>1166.04</v>
      </c>
      <c r="H5" s="96" t="s">
        <v>71</v>
      </c>
    </row>
    <row r="6" spans="1:8">
      <c r="A6" s="96" t="s">
        <v>63</v>
      </c>
      <c r="B6" s="96" t="s">
        <v>73</v>
      </c>
      <c r="C6" s="97">
        <v>45421</v>
      </c>
      <c r="D6" s="98">
        <v>45420</v>
      </c>
      <c r="E6" s="96" t="s">
        <v>74</v>
      </c>
      <c r="F6" s="96" t="s">
        <v>66</v>
      </c>
      <c r="G6" s="99">
        <v>1166.04</v>
      </c>
      <c r="H6" s="96" t="s">
        <v>73</v>
      </c>
    </row>
    <row r="7" spans="1:8">
      <c r="A7" s="96" t="s">
        <v>63</v>
      </c>
      <c r="B7" s="96" t="s">
        <v>75</v>
      </c>
      <c r="C7" s="97">
        <v>45454</v>
      </c>
      <c r="D7" s="98">
        <v>45449</v>
      </c>
      <c r="E7" s="96" t="s">
        <v>76</v>
      </c>
      <c r="F7" s="96" t="s">
        <v>66</v>
      </c>
      <c r="G7" s="99">
        <v>1166.04</v>
      </c>
      <c r="H7" s="96" t="s">
        <v>75</v>
      </c>
    </row>
    <row r="8" spans="1:8">
      <c r="A8" s="96" t="s">
        <v>63</v>
      </c>
      <c r="B8" s="96" t="s">
        <v>77</v>
      </c>
      <c r="C8" s="97">
        <v>45483</v>
      </c>
      <c r="D8" s="98">
        <v>45481</v>
      </c>
      <c r="E8" s="96" t="s">
        <v>78</v>
      </c>
      <c r="F8" s="96" t="s">
        <v>66</v>
      </c>
      <c r="G8" s="99">
        <v>1166.04</v>
      </c>
      <c r="H8" s="96" t="s">
        <v>77</v>
      </c>
    </row>
    <row r="9" spans="1:8">
      <c r="A9" s="96" t="s">
        <v>63</v>
      </c>
      <c r="B9" s="96" t="s">
        <v>79</v>
      </c>
      <c r="C9" s="97">
        <v>45516</v>
      </c>
      <c r="D9" s="98">
        <v>45511</v>
      </c>
      <c r="E9" s="96" t="s">
        <v>80</v>
      </c>
      <c r="F9" s="96" t="s">
        <v>66</v>
      </c>
      <c r="G9" s="99">
        <v>1166.04</v>
      </c>
      <c r="H9" s="96"/>
    </row>
    <row r="10" spans="1:8">
      <c r="A10" s="96" t="s">
        <v>63</v>
      </c>
      <c r="B10" s="96" t="s">
        <v>81</v>
      </c>
      <c r="C10" s="97">
        <v>45544</v>
      </c>
      <c r="D10" s="98">
        <v>45540</v>
      </c>
      <c r="E10" s="96" t="s">
        <v>82</v>
      </c>
      <c r="F10" s="96" t="s">
        <v>66</v>
      </c>
      <c r="G10" s="99">
        <v>1166.04</v>
      </c>
      <c r="H10" s="96" t="s">
        <v>81</v>
      </c>
    </row>
    <row r="11" spans="1:8">
      <c r="A11" s="96" t="s">
        <v>63</v>
      </c>
      <c r="B11" s="96" t="s">
        <v>83</v>
      </c>
      <c r="C11" s="97">
        <v>45576</v>
      </c>
      <c r="D11" s="98">
        <v>45573</v>
      </c>
      <c r="E11" s="96" t="s">
        <v>84</v>
      </c>
      <c r="F11" s="96" t="s">
        <v>66</v>
      </c>
      <c r="G11" s="99">
        <v>1166.04</v>
      </c>
      <c r="H11" s="96" t="s">
        <v>83</v>
      </c>
    </row>
    <row r="12" spans="1:8">
      <c r="A12" s="96" t="s">
        <v>63</v>
      </c>
      <c r="B12" s="96" t="s">
        <v>85</v>
      </c>
      <c r="C12" s="97">
        <v>45615</v>
      </c>
      <c r="D12" s="98">
        <v>45603</v>
      </c>
      <c r="E12" s="96" t="s">
        <v>86</v>
      </c>
      <c r="F12" s="96" t="s">
        <v>66</v>
      </c>
      <c r="G12" s="99">
        <v>1166.04</v>
      </c>
      <c r="H12" s="96" t="s">
        <v>85</v>
      </c>
    </row>
    <row r="13" spans="1:8">
      <c r="A13" s="96" t="s">
        <v>63</v>
      </c>
      <c r="B13" s="96" t="s">
        <v>87</v>
      </c>
      <c r="C13" s="97">
        <v>45638</v>
      </c>
      <c r="D13" s="98">
        <v>45635</v>
      </c>
      <c r="E13" s="96" t="s">
        <v>88</v>
      </c>
      <c r="F13" s="96" t="s">
        <v>66</v>
      </c>
      <c r="G13" s="99">
        <v>1166.04</v>
      </c>
      <c r="H13" s="96" t="s">
        <v>87</v>
      </c>
    </row>
    <row r="14" spans="1:8">
      <c r="G14" s="104">
        <f>SUM(G2:G13)</f>
        <v>13992.480000000003</v>
      </c>
    </row>
  </sheetData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A2C42-5856-4FF7-ADAD-B90601828B73}">
  <sheetPr>
    <pageSetUpPr fitToPage="1"/>
  </sheetPr>
  <dimension ref="A1:L16"/>
  <sheetViews>
    <sheetView workbookViewId="0">
      <selection activeCell="D1" sqref="D1"/>
    </sheetView>
  </sheetViews>
  <sheetFormatPr defaultRowHeight="15"/>
  <cols>
    <col min="1" max="1" width="16" bestFit="1" customWidth="1"/>
    <col min="2" max="2" width="13.42578125" bestFit="1" customWidth="1"/>
    <col min="3" max="3" width="13.140625" bestFit="1" customWidth="1"/>
    <col min="6" max="6" width="12.28515625" bestFit="1" customWidth="1"/>
    <col min="8" max="8" width="12.5703125" bestFit="1" customWidth="1"/>
    <col min="9" max="9" width="27.5703125" bestFit="1" customWidth="1"/>
    <col min="10" max="10" width="25.28515625" bestFit="1" customWidth="1"/>
    <col min="11" max="11" width="4.5703125" bestFit="1" customWidth="1"/>
    <col min="12" max="12" width="26.140625" bestFit="1" customWidth="1"/>
  </cols>
  <sheetData>
    <row r="1" spans="1:12">
      <c r="A1" s="43" t="s">
        <v>89</v>
      </c>
      <c r="B1" s="43" t="s">
        <v>90</v>
      </c>
      <c r="C1" s="44" t="s">
        <v>91</v>
      </c>
      <c r="D1" s="45" t="s">
        <v>92</v>
      </c>
      <c r="E1" s="46" t="s">
        <v>93</v>
      </c>
      <c r="F1" s="45" t="s">
        <v>94</v>
      </c>
      <c r="G1" s="47" t="s">
        <v>95</v>
      </c>
      <c r="H1" s="48" t="s">
        <v>96</v>
      </c>
      <c r="I1" s="49" t="s">
        <v>97</v>
      </c>
      <c r="J1" s="50" t="s">
        <v>98</v>
      </c>
      <c r="K1" s="51" t="s">
        <v>95</v>
      </c>
      <c r="L1" s="52" t="s">
        <v>99</v>
      </c>
    </row>
    <row r="2" spans="1:12">
      <c r="A2" s="53">
        <v>45272</v>
      </c>
      <c r="B2" s="53">
        <v>45307</v>
      </c>
      <c r="C2" s="54" t="s">
        <v>100</v>
      </c>
      <c r="D2" s="55">
        <v>70.73</v>
      </c>
      <c r="E2" s="56">
        <v>226.60000000000002</v>
      </c>
      <c r="F2" s="55">
        <v>16027.418000000003</v>
      </c>
      <c r="G2" s="57">
        <v>0.23</v>
      </c>
      <c r="H2" s="58">
        <v>19713.72</v>
      </c>
      <c r="I2" s="59">
        <v>5720.4719999999961</v>
      </c>
      <c r="J2" s="59">
        <v>21747.89</v>
      </c>
      <c r="K2" s="57">
        <v>0.23</v>
      </c>
      <c r="L2" s="60">
        <v>26749.904699999999</v>
      </c>
    </row>
    <row r="3" spans="1:12">
      <c r="A3" s="53">
        <v>45308</v>
      </c>
      <c r="B3" s="53">
        <v>45336</v>
      </c>
      <c r="C3" s="54" t="s">
        <v>100</v>
      </c>
      <c r="D3" s="55">
        <v>70.73</v>
      </c>
      <c r="E3" s="56">
        <v>175.6</v>
      </c>
      <c r="F3" s="55">
        <v>12420.188</v>
      </c>
      <c r="G3" s="57">
        <v>0.23</v>
      </c>
      <c r="H3" s="58">
        <v>15276.83</v>
      </c>
      <c r="I3" s="61">
        <v>5081.3920000000016</v>
      </c>
      <c r="J3" s="59">
        <v>17501.580000000002</v>
      </c>
      <c r="K3" s="57">
        <v>0.23</v>
      </c>
      <c r="L3" s="60">
        <v>21526.94</v>
      </c>
    </row>
    <row r="4" spans="1:12">
      <c r="A4" s="53">
        <v>45337</v>
      </c>
      <c r="B4" s="53">
        <v>45366</v>
      </c>
      <c r="C4" s="54" t="s">
        <v>100</v>
      </c>
      <c r="D4" s="55">
        <v>70.73</v>
      </c>
      <c r="E4" s="56">
        <v>142.1</v>
      </c>
      <c r="F4" s="55">
        <v>10050.733</v>
      </c>
      <c r="G4" s="57">
        <v>0.23</v>
      </c>
      <c r="H4" s="58">
        <v>12362.4</v>
      </c>
      <c r="I4" s="61">
        <v>4569.5169999999998</v>
      </c>
      <c r="J4" s="59">
        <v>14620.25</v>
      </c>
      <c r="K4" s="57">
        <v>0.23</v>
      </c>
      <c r="L4" s="60">
        <v>17982.91</v>
      </c>
    </row>
    <row r="5" spans="1:12">
      <c r="A5" s="53">
        <v>45367</v>
      </c>
      <c r="B5" s="53">
        <v>45394</v>
      </c>
      <c r="C5" s="54" t="s">
        <v>100</v>
      </c>
      <c r="D5" s="55">
        <v>70.73</v>
      </c>
      <c r="E5" s="56">
        <v>114</v>
      </c>
      <c r="F5" s="55">
        <v>8063.22</v>
      </c>
      <c r="G5" s="57">
        <v>0.23</v>
      </c>
      <c r="H5" s="58">
        <v>9917.76</v>
      </c>
      <c r="I5" s="61">
        <v>4140.1500000000005</v>
      </c>
      <c r="J5" s="59">
        <v>12203.37</v>
      </c>
      <c r="K5" s="57">
        <v>0.23</v>
      </c>
      <c r="L5" s="60">
        <v>15010.15</v>
      </c>
    </row>
    <row r="6" spans="1:12">
      <c r="A6" s="53">
        <v>45395</v>
      </c>
      <c r="B6" s="53">
        <v>45425</v>
      </c>
      <c r="C6" s="54" t="s">
        <v>100</v>
      </c>
      <c r="D6" s="55">
        <v>70.73</v>
      </c>
      <c r="E6" s="62">
        <v>103.2</v>
      </c>
      <c r="F6" s="55">
        <v>7299.3360000000002</v>
      </c>
      <c r="G6" s="57">
        <v>0.23</v>
      </c>
      <c r="H6" s="58">
        <v>8978.18</v>
      </c>
      <c r="I6" s="61">
        <v>3975.1339999999991</v>
      </c>
      <c r="J6" s="59">
        <v>11274.47</v>
      </c>
      <c r="K6" s="57">
        <v>0.23</v>
      </c>
      <c r="L6" s="60">
        <v>13867.6</v>
      </c>
    </row>
    <row r="7" spans="1:12">
      <c r="A7" s="53">
        <v>45426</v>
      </c>
      <c r="B7" s="53">
        <v>45459</v>
      </c>
      <c r="C7" s="54" t="s">
        <v>100</v>
      </c>
      <c r="D7" s="55">
        <v>70.73</v>
      </c>
      <c r="E7" s="62">
        <v>18.600000000000001</v>
      </c>
      <c r="F7" s="55">
        <v>1315.5780000000002</v>
      </c>
      <c r="G7" s="57">
        <v>0.23</v>
      </c>
      <c r="H7" s="58">
        <v>1618.16</v>
      </c>
      <c r="I7" s="61">
        <v>2682.442</v>
      </c>
      <c r="J7" s="59">
        <v>3998.02</v>
      </c>
      <c r="K7" s="57">
        <v>0.23</v>
      </c>
      <c r="L7" s="60">
        <v>4917.5600000000004</v>
      </c>
    </row>
    <row r="8" spans="1:12">
      <c r="A8" s="53">
        <v>45458</v>
      </c>
      <c r="B8" s="53">
        <v>45473</v>
      </c>
      <c r="C8" s="54" t="s">
        <v>100</v>
      </c>
      <c r="D8" s="55">
        <v>70.73</v>
      </c>
      <c r="E8" s="62">
        <v>3</v>
      </c>
      <c r="F8" s="55">
        <v>212.19</v>
      </c>
      <c r="G8" s="57">
        <v>0.23</v>
      </c>
      <c r="H8" s="58">
        <v>260.99</v>
      </c>
      <c r="I8" s="61"/>
      <c r="J8" s="59"/>
      <c r="K8" s="57">
        <v>0.23</v>
      </c>
      <c r="L8" s="60">
        <v>0</v>
      </c>
    </row>
    <row r="9" spans="1:12">
      <c r="A9" s="53">
        <v>45474</v>
      </c>
      <c r="B9" s="53">
        <v>45489</v>
      </c>
      <c r="C9" s="54" t="s">
        <v>100</v>
      </c>
      <c r="D9" s="55">
        <v>73.760000000000005</v>
      </c>
      <c r="E9" s="62">
        <v>3</v>
      </c>
      <c r="F9" s="55">
        <v>221.28000000000003</v>
      </c>
      <c r="G9" s="57">
        <v>0.23</v>
      </c>
      <c r="H9" s="58">
        <v>272.17</v>
      </c>
      <c r="I9" s="61">
        <v>2563.08</v>
      </c>
      <c r="J9" s="59">
        <v>2996.55</v>
      </c>
      <c r="K9" s="57">
        <v>0.23</v>
      </c>
      <c r="L9" s="60">
        <v>3685.76</v>
      </c>
    </row>
    <row r="10" spans="1:12">
      <c r="A10" s="53">
        <v>45490</v>
      </c>
      <c r="B10" s="53">
        <v>45517</v>
      </c>
      <c r="C10" s="54" t="s">
        <v>100</v>
      </c>
      <c r="D10" s="55">
        <v>73.760000000000005</v>
      </c>
      <c r="E10" s="62">
        <v>4.9000000000000004</v>
      </c>
      <c r="F10" s="55">
        <v>361.42400000000004</v>
      </c>
      <c r="G10" s="57">
        <v>0.23</v>
      </c>
      <c r="H10" s="58">
        <v>444.55</v>
      </c>
      <c r="I10" s="61">
        <v>2543.2759999999998</v>
      </c>
      <c r="J10" s="59">
        <v>2904.7</v>
      </c>
      <c r="K10" s="57">
        <v>0.23</v>
      </c>
      <c r="L10" s="60">
        <v>3572.78</v>
      </c>
    </row>
    <row r="11" spans="1:12">
      <c r="A11" s="53">
        <v>45518</v>
      </c>
      <c r="B11" s="53">
        <v>45548</v>
      </c>
      <c r="C11" s="54" t="s">
        <v>100</v>
      </c>
      <c r="D11" s="55">
        <v>73.760000000000005</v>
      </c>
      <c r="E11" s="62">
        <v>5.2</v>
      </c>
      <c r="F11" s="59">
        <v>383.55200000000002</v>
      </c>
      <c r="G11" s="63">
        <v>0.23</v>
      </c>
      <c r="H11" s="58">
        <v>471.77</v>
      </c>
      <c r="I11" s="61">
        <v>2547.848</v>
      </c>
      <c r="J11" s="59">
        <v>2931.4</v>
      </c>
      <c r="K11" s="57">
        <v>0.23</v>
      </c>
      <c r="L11" s="60">
        <v>3605.62</v>
      </c>
    </row>
    <row r="12" spans="1:12">
      <c r="A12" s="53">
        <v>45549</v>
      </c>
      <c r="B12" s="53">
        <v>45565</v>
      </c>
      <c r="C12" s="54" t="s">
        <v>100</v>
      </c>
      <c r="D12" s="55">
        <v>73.760000000000005</v>
      </c>
      <c r="E12" s="62">
        <v>13.4</v>
      </c>
      <c r="F12" s="59">
        <v>988.38400000000013</v>
      </c>
      <c r="G12" s="63">
        <v>0.23</v>
      </c>
      <c r="H12" s="58">
        <v>1215.71</v>
      </c>
      <c r="I12" s="61">
        <v>204.74599999999998</v>
      </c>
      <c r="J12" s="59">
        <v>1193.1300000000001</v>
      </c>
      <c r="K12" s="57">
        <v>0.23</v>
      </c>
      <c r="L12" s="60">
        <v>1467.55</v>
      </c>
    </row>
    <row r="13" spans="1:12">
      <c r="A13" s="53">
        <v>45566</v>
      </c>
      <c r="B13" s="53">
        <v>45580</v>
      </c>
      <c r="C13" s="54" t="s">
        <v>100</v>
      </c>
      <c r="D13" s="55">
        <v>73.760000000000005</v>
      </c>
      <c r="E13" s="62">
        <v>36</v>
      </c>
      <c r="F13" s="59">
        <v>2655.36</v>
      </c>
      <c r="G13" s="63">
        <v>0.23</v>
      </c>
      <c r="H13" s="58">
        <v>3266.09</v>
      </c>
      <c r="I13" s="61">
        <v>3018.48</v>
      </c>
      <c r="J13" s="59">
        <v>5673.84</v>
      </c>
      <c r="K13" s="57">
        <v>0.23</v>
      </c>
      <c r="L13" s="60">
        <v>6978.82</v>
      </c>
    </row>
    <row r="14" spans="1:12">
      <c r="A14" s="53">
        <v>45581</v>
      </c>
      <c r="B14" s="53">
        <v>45614</v>
      </c>
      <c r="C14" s="54" t="s">
        <v>100</v>
      </c>
      <c r="D14" s="55">
        <v>73.760000000000005</v>
      </c>
      <c r="E14" s="62">
        <v>160</v>
      </c>
      <c r="F14" s="59">
        <v>11801.6</v>
      </c>
      <c r="G14" s="63">
        <v>0.23</v>
      </c>
      <c r="H14" s="58">
        <v>14515.97</v>
      </c>
      <c r="I14" s="61">
        <v>4913.1999999999989</v>
      </c>
      <c r="J14" s="59">
        <v>16714.8</v>
      </c>
      <c r="K14" s="57">
        <v>0.23</v>
      </c>
      <c r="L14" s="60">
        <v>20559.2</v>
      </c>
    </row>
    <row r="15" spans="1:12" ht="15.75" thickBot="1">
      <c r="A15" s="64">
        <v>45615</v>
      </c>
      <c r="B15" s="64">
        <v>45637</v>
      </c>
      <c r="C15" s="65" t="s">
        <v>100</v>
      </c>
      <c r="D15" s="66">
        <v>73.760000000000005</v>
      </c>
      <c r="E15" s="67">
        <v>135.19999999999999</v>
      </c>
      <c r="F15" s="68">
        <v>9972.351999999999</v>
      </c>
      <c r="G15" s="69">
        <v>0.23</v>
      </c>
      <c r="H15" s="70">
        <v>12265.99</v>
      </c>
      <c r="I15" s="71">
        <v>4534.2580000000016</v>
      </c>
      <c r="J15" s="68">
        <v>14506.61</v>
      </c>
      <c r="K15" s="72">
        <v>0.23</v>
      </c>
      <c r="L15" s="73">
        <v>17843.13</v>
      </c>
    </row>
    <row r="16" spans="1:12">
      <c r="L16" s="74">
        <f>SUM(L2:L15)</f>
        <v>157767.9247</v>
      </c>
    </row>
  </sheetData>
  <pageMargins left="0.25" right="0.25" top="0.75" bottom="0.75" header="0.3" footer="0.3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BC72D-1349-415F-A56C-3C2DF5F2D0A8}">
  <sheetPr>
    <pageSetUpPr fitToPage="1"/>
  </sheetPr>
  <dimension ref="A1:M14"/>
  <sheetViews>
    <sheetView workbookViewId="0">
      <selection activeCell="J14" sqref="J14:M14"/>
    </sheetView>
  </sheetViews>
  <sheetFormatPr defaultRowHeight="15"/>
  <cols>
    <col min="1" max="1" width="12" bestFit="1" customWidth="1"/>
    <col min="4" max="4" width="13.7109375" bestFit="1" customWidth="1"/>
    <col min="5" max="5" width="15" bestFit="1" customWidth="1"/>
    <col min="6" max="6" width="11" bestFit="1" customWidth="1"/>
    <col min="7" max="7" width="18.28515625" bestFit="1" customWidth="1"/>
    <col min="8" max="8" width="4" bestFit="1" customWidth="1"/>
    <col min="9" max="9" width="6.28515625" bestFit="1" customWidth="1"/>
    <col min="11" max="11" width="10.140625" bestFit="1" customWidth="1"/>
    <col min="13" max="13" width="12.140625" bestFit="1" customWidth="1"/>
  </cols>
  <sheetData>
    <row r="1" spans="1:13" ht="60">
      <c r="A1" s="1" t="s">
        <v>101</v>
      </c>
      <c r="B1" s="2" t="s">
        <v>102</v>
      </c>
      <c r="C1" s="1" t="s">
        <v>103</v>
      </c>
      <c r="D1" s="2" t="s">
        <v>104</v>
      </c>
      <c r="E1" s="2" t="s">
        <v>105</v>
      </c>
      <c r="F1" s="3" t="s">
        <v>106</v>
      </c>
      <c r="G1" s="3" t="s">
        <v>107</v>
      </c>
      <c r="H1" s="4" t="s">
        <v>95</v>
      </c>
      <c r="I1" s="5" t="s">
        <v>108</v>
      </c>
      <c r="J1" s="42" t="s">
        <v>109</v>
      </c>
      <c r="K1" s="3" t="s">
        <v>110</v>
      </c>
      <c r="L1" s="5" t="s">
        <v>111</v>
      </c>
      <c r="M1" s="42" t="s">
        <v>112</v>
      </c>
    </row>
    <row r="2" spans="1:13">
      <c r="A2" s="6" t="s">
        <v>113</v>
      </c>
      <c r="B2" s="7">
        <v>10030911</v>
      </c>
      <c r="C2" s="7">
        <v>778974</v>
      </c>
      <c r="D2" s="8" t="s">
        <v>114</v>
      </c>
      <c r="E2" s="7">
        <v>1.7130000000000001</v>
      </c>
      <c r="F2" s="9">
        <v>650</v>
      </c>
      <c r="G2" s="9">
        <f t="shared" ref="G2:G13" si="0">ROUND((E2*F2),2)</f>
        <v>1113.45</v>
      </c>
      <c r="H2" s="10">
        <v>0.23</v>
      </c>
      <c r="I2" s="11">
        <f t="shared" ref="I2" si="1">G2*H2</f>
        <v>256.09350000000001</v>
      </c>
      <c r="J2" s="11">
        <f t="shared" ref="J2" si="2">G2+I2</f>
        <v>1369.5435</v>
      </c>
      <c r="K2" s="12">
        <v>762.51</v>
      </c>
      <c r="L2" s="13">
        <f t="shared" ref="L2:L13" si="3">K2*H2</f>
        <v>175.37730000000002</v>
      </c>
      <c r="M2" s="13">
        <f>K2+L2</f>
        <v>937.88729999999998</v>
      </c>
    </row>
    <row r="3" spans="1:13">
      <c r="A3" s="14" t="s">
        <v>113</v>
      </c>
      <c r="B3" s="15">
        <v>10030911</v>
      </c>
      <c r="C3" s="15">
        <v>778974</v>
      </c>
      <c r="D3" s="16" t="s">
        <v>115</v>
      </c>
      <c r="E3" s="15">
        <v>1.964</v>
      </c>
      <c r="F3" s="17">
        <v>650</v>
      </c>
      <c r="G3" s="17">
        <f t="shared" si="0"/>
        <v>1276.5999999999999</v>
      </c>
      <c r="H3" s="18">
        <v>0.23</v>
      </c>
      <c r="I3" s="19">
        <f>G3*H3</f>
        <v>293.61799999999999</v>
      </c>
      <c r="J3" s="19">
        <f>G3+I3</f>
        <v>1570.2179999999998</v>
      </c>
      <c r="K3" s="17">
        <v>859.61</v>
      </c>
      <c r="L3" s="20">
        <f t="shared" si="3"/>
        <v>197.71030000000002</v>
      </c>
      <c r="M3" s="20">
        <f t="shared" ref="M3:M13" si="4">K3+L3</f>
        <v>1057.3203000000001</v>
      </c>
    </row>
    <row r="4" spans="1:13">
      <c r="A4" s="21" t="s">
        <v>113</v>
      </c>
      <c r="B4" s="22">
        <v>10030911</v>
      </c>
      <c r="C4" s="22">
        <v>778974</v>
      </c>
      <c r="D4" s="23" t="s">
        <v>116</v>
      </c>
      <c r="E4" s="22">
        <v>1.8049999999999999</v>
      </c>
      <c r="F4" s="24">
        <v>650</v>
      </c>
      <c r="G4" s="24">
        <f t="shared" si="0"/>
        <v>1173.25</v>
      </c>
      <c r="H4" s="25">
        <v>0.23</v>
      </c>
      <c r="I4" s="26">
        <f t="shared" ref="I4:I13" si="5">G4*H4</f>
        <v>269.84750000000003</v>
      </c>
      <c r="J4" s="26">
        <f t="shared" ref="J4:J13" si="6">G4+I4</f>
        <v>1443.0975000000001</v>
      </c>
      <c r="K4" s="24">
        <v>788.08</v>
      </c>
      <c r="L4" s="27">
        <f t="shared" si="3"/>
        <v>181.25840000000002</v>
      </c>
      <c r="M4" s="27">
        <f t="shared" si="4"/>
        <v>969.33840000000009</v>
      </c>
    </row>
    <row r="5" spans="1:13">
      <c r="A5" s="14" t="s">
        <v>113</v>
      </c>
      <c r="B5" s="15">
        <v>10030911</v>
      </c>
      <c r="C5" s="15">
        <v>778974</v>
      </c>
      <c r="D5" s="16" t="s">
        <v>117</v>
      </c>
      <c r="E5" s="15">
        <v>1.7090000000000001</v>
      </c>
      <c r="F5" s="17">
        <v>650</v>
      </c>
      <c r="G5" s="17">
        <f t="shared" si="0"/>
        <v>1110.8499999999999</v>
      </c>
      <c r="H5" s="28">
        <v>0.23</v>
      </c>
      <c r="I5" s="19">
        <f t="shared" si="5"/>
        <v>255.49549999999999</v>
      </c>
      <c r="J5" s="19">
        <f t="shared" si="6"/>
        <v>1366.3454999999999</v>
      </c>
      <c r="K5" s="17">
        <v>757.69</v>
      </c>
      <c r="L5" s="20">
        <f t="shared" si="3"/>
        <v>174.26870000000002</v>
      </c>
      <c r="M5" s="20">
        <f t="shared" si="4"/>
        <v>931.95870000000014</v>
      </c>
    </row>
    <row r="6" spans="1:13">
      <c r="A6" s="21" t="s">
        <v>113</v>
      </c>
      <c r="B6" s="22">
        <v>10030911</v>
      </c>
      <c r="C6" s="22">
        <v>778974</v>
      </c>
      <c r="D6" s="22" t="s">
        <v>118</v>
      </c>
      <c r="E6" s="22">
        <v>1.29</v>
      </c>
      <c r="F6" s="24">
        <v>650</v>
      </c>
      <c r="G6" s="29">
        <f t="shared" si="0"/>
        <v>838.5</v>
      </c>
      <c r="H6" s="30">
        <v>0.23</v>
      </c>
      <c r="I6" s="31">
        <f t="shared" si="5"/>
        <v>192.85500000000002</v>
      </c>
      <c r="J6" s="31">
        <f t="shared" si="6"/>
        <v>1031.355</v>
      </c>
      <c r="K6" s="29">
        <v>608.86</v>
      </c>
      <c r="L6" s="32">
        <f t="shared" si="3"/>
        <v>140.0378</v>
      </c>
      <c r="M6" s="27">
        <f t="shared" si="4"/>
        <v>748.89779999999996</v>
      </c>
    </row>
    <row r="7" spans="1:13">
      <c r="A7" s="14" t="s">
        <v>113</v>
      </c>
      <c r="B7" s="15">
        <v>10030911</v>
      </c>
      <c r="C7" s="15">
        <v>778974</v>
      </c>
      <c r="D7" s="15" t="s">
        <v>119</v>
      </c>
      <c r="E7" s="15">
        <v>0.97499999999999998</v>
      </c>
      <c r="F7" s="17">
        <v>650</v>
      </c>
      <c r="G7" s="17">
        <f t="shared" si="0"/>
        <v>633.75</v>
      </c>
      <c r="H7" s="18">
        <v>0.23</v>
      </c>
      <c r="I7" s="19">
        <f t="shared" si="5"/>
        <v>145.76250000000002</v>
      </c>
      <c r="J7" s="19">
        <f t="shared" si="6"/>
        <v>779.51250000000005</v>
      </c>
      <c r="K7" s="17">
        <v>528.79</v>
      </c>
      <c r="L7" s="20">
        <f t="shared" si="3"/>
        <v>121.62169999999999</v>
      </c>
      <c r="M7" s="20">
        <f t="shared" si="4"/>
        <v>650.4117</v>
      </c>
    </row>
    <row r="8" spans="1:13">
      <c r="A8" s="21" t="s">
        <v>113</v>
      </c>
      <c r="B8" s="22">
        <v>10030911</v>
      </c>
      <c r="C8" s="22">
        <v>778974</v>
      </c>
      <c r="D8" s="23" t="s">
        <v>120</v>
      </c>
      <c r="E8" s="22">
        <v>0.85599999999999998</v>
      </c>
      <c r="F8" s="24">
        <v>650</v>
      </c>
      <c r="G8" s="24">
        <f t="shared" si="0"/>
        <v>556.4</v>
      </c>
      <c r="H8" s="33">
        <v>0.23</v>
      </c>
      <c r="I8" s="26">
        <f t="shared" si="5"/>
        <v>127.97199999999999</v>
      </c>
      <c r="J8" s="26">
        <f t="shared" si="6"/>
        <v>684.37199999999996</v>
      </c>
      <c r="K8" s="24">
        <v>487.02</v>
      </c>
      <c r="L8" s="27">
        <f t="shared" si="3"/>
        <v>112.0146</v>
      </c>
      <c r="M8" s="32">
        <f t="shared" si="4"/>
        <v>599.03459999999995</v>
      </c>
    </row>
    <row r="9" spans="1:13">
      <c r="A9" s="14" t="s">
        <v>113</v>
      </c>
      <c r="B9" s="15">
        <v>10030911</v>
      </c>
      <c r="C9" s="15">
        <v>778974</v>
      </c>
      <c r="D9" s="16" t="s">
        <v>121</v>
      </c>
      <c r="E9" s="15">
        <v>0.92900000000000005</v>
      </c>
      <c r="F9" s="17">
        <v>650</v>
      </c>
      <c r="G9" s="17">
        <f t="shared" si="0"/>
        <v>603.85</v>
      </c>
      <c r="H9" s="18">
        <v>0.23</v>
      </c>
      <c r="I9" s="19">
        <f t="shared" si="5"/>
        <v>138.88550000000001</v>
      </c>
      <c r="J9" s="19">
        <f t="shared" si="6"/>
        <v>742.7355</v>
      </c>
      <c r="K9" s="17">
        <v>507.82</v>
      </c>
      <c r="L9" s="20">
        <f t="shared" si="3"/>
        <v>116.79860000000001</v>
      </c>
      <c r="M9" s="20">
        <f t="shared" si="4"/>
        <v>624.61860000000001</v>
      </c>
    </row>
    <row r="10" spans="1:13">
      <c r="A10" s="21" t="s">
        <v>113</v>
      </c>
      <c r="B10" s="22">
        <v>10030911</v>
      </c>
      <c r="C10" s="22">
        <v>778974</v>
      </c>
      <c r="D10" s="23" t="s">
        <v>122</v>
      </c>
      <c r="E10" s="22">
        <v>1.395</v>
      </c>
      <c r="F10" s="24">
        <v>650</v>
      </c>
      <c r="G10" s="24">
        <f t="shared" si="0"/>
        <v>906.75</v>
      </c>
      <c r="H10" s="25">
        <v>0.23</v>
      </c>
      <c r="I10" s="26">
        <f t="shared" si="5"/>
        <v>208.55250000000001</v>
      </c>
      <c r="J10" s="26">
        <f t="shared" si="6"/>
        <v>1115.3025</v>
      </c>
      <c r="K10" s="24">
        <v>668.06</v>
      </c>
      <c r="L10" s="20">
        <f t="shared" si="3"/>
        <v>153.65379999999999</v>
      </c>
      <c r="M10" s="32">
        <f t="shared" si="4"/>
        <v>821.71379999999999</v>
      </c>
    </row>
    <row r="11" spans="1:13">
      <c r="A11" s="14" t="s">
        <v>113</v>
      </c>
      <c r="B11" s="15">
        <v>10030911</v>
      </c>
      <c r="C11" s="15">
        <v>778974</v>
      </c>
      <c r="D11" s="16" t="s">
        <v>123</v>
      </c>
      <c r="E11" s="15">
        <v>2.3719999999999999</v>
      </c>
      <c r="F11" s="17">
        <v>650</v>
      </c>
      <c r="G11" s="17">
        <f t="shared" si="0"/>
        <v>1541.8</v>
      </c>
      <c r="H11" s="28">
        <v>0.23</v>
      </c>
      <c r="I11" s="19">
        <f t="shared" si="5"/>
        <v>354.61400000000003</v>
      </c>
      <c r="J11" s="19">
        <f t="shared" si="6"/>
        <v>1896.414</v>
      </c>
      <c r="K11" s="17">
        <v>1024.97</v>
      </c>
      <c r="L11" s="20">
        <f t="shared" si="3"/>
        <v>235.74310000000003</v>
      </c>
      <c r="M11" s="20">
        <f t="shared" si="4"/>
        <v>1260.7130999999999</v>
      </c>
    </row>
    <row r="12" spans="1:13">
      <c r="A12" s="21" t="s">
        <v>113</v>
      </c>
      <c r="B12" s="22">
        <v>10030911</v>
      </c>
      <c r="C12" s="22">
        <v>778974</v>
      </c>
      <c r="D12" s="23" t="s">
        <v>124</v>
      </c>
      <c r="E12" s="22">
        <v>2.972</v>
      </c>
      <c r="F12" s="24">
        <v>650</v>
      </c>
      <c r="G12" s="24">
        <f t="shared" si="0"/>
        <v>1931.8</v>
      </c>
      <c r="H12" s="25">
        <v>0.23</v>
      </c>
      <c r="I12" s="26">
        <f t="shared" si="5"/>
        <v>444.31400000000002</v>
      </c>
      <c r="J12" s="26">
        <f t="shared" si="6"/>
        <v>2376.114</v>
      </c>
      <c r="K12" s="24">
        <v>1252.46</v>
      </c>
      <c r="L12" s="20">
        <f t="shared" si="3"/>
        <v>288.06580000000002</v>
      </c>
      <c r="M12" s="32">
        <f t="shared" si="4"/>
        <v>1540.5258000000001</v>
      </c>
    </row>
    <row r="13" spans="1:13" ht="15.75" thickBot="1">
      <c r="A13" s="34" t="s">
        <v>113</v>
      </c>
      <c r="B13" s="35">
        <v>10030911</v>
      </c>
      <c r="C13" s="35">
        <v>778974</v>
      </c>
      <c r="D13" s="36" t="s">
        <v>125</v>
      </c>
      <c r="E13" s="35">
        <v>2.867</v>
      </c>
      <c r="F13" s="37">
        <v>650</v>
      </c>
      <c r="G13" s="37">
        <f t="shared" si="0"/>
        <v>1863.55</v>
      </c>
      <c r="H13" s="38">
        <v>0.23</v>
      </c>
      <c r="I13" s="39">
        <f t="shared" si="5"/>
        <v>428.61650000000003</v>
      </c>
      <c r="J13" s="39">
        <f t="shared" si="6"/>
        <v>2292.1664999999998</v>
      </c>
      <c r="K13" s="37">
        <v>1290.01</v>
      </c>
      <c r="L13" s="39">
        <f t="shared" si="3"/>
        <v>296.70230000000004</v>
      </c>
      <c r="M13" s="39">
        <f t="shared" si="4"/>
        <v>1586.7123000000001</v>
      </c>
    </row>
    <row r="14" spans="1:13">
      <c r="J14" s="40">
        <f>SUM(J2:J13)</f>
        <v>16667.176500000001</v>
      </c>
      <c r="K14" s="41"/>
      <c r="L14" s="41"/>
      <c r="M14" s="40">
        <f>SUM(M2:M13)</f>
        <v>11729.132399999999</v>
      </c>
    </row>
  </sheetData>
  <pageMargins left="0.25" right="0.25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B7112-8485-4570-A3A0-B8022442A1BA}">
  <sheetPr>
    <pageSetUpPr fitToPage="1"/>
  </sheetPr>
  <dimension ref="A1:I14"/>
  <sheetViews>
    <sheetView workbookViewId="0">
      <selection activeCell="H14" sqref="H14"/>
    </sheetView>
  </sheetViews>
  <sheetFormatPr defaultRowHeight="15"/>
  <cols>
    <col min="1" max="1" width="5.28515625" bestFit="1" customWidth="1"/>
    <col min="2" max="2" width="40.28515625" customWidth="1"/>
    <col min="3" max="3" width="20.28515625" customWidth="1"/>
  </cols>
  <sheetData>
    <row r="1" spans="1:9" ht="22.5">
      <c r="A1" s="78" t="s">
        <v>126</v>
      </c>
      <c r="B1" s="79" t="s">
        <v>127</v>
      </c>
      <c r="C1" s="79" t="s">
        <v>128</v>
      </c>
      <c r="D1" s="79" t="s">
        <v>129</v>
      </c>
      <c r="E1" s="79" t="s">
        <v>130</v>
      </c>
      <c r="F1" s="78" t="s">
        <v>131</v>
      </c>
      <c r="G1" s="79" t="s">
        <v>132</v>
      </c>
      <c r="H1" s="79" t="s">
        <v>133</v>
      </c>
    </row>
    <row r="2" spans="1:9">
      <c r="A2" s="75" t="s">
        <v>134</v>
      </c>
      <c r="B2" s="75" t="s">
        <v>135</v>
      </c>
      <c r="C2" s="75" t="s">
        <v>136</v>
      </c>
      <c r="D2" s="76">
        <v>45657</v>
      </c>
      <c r="E2" s="76">
        <v>45657</v>
      </c>
      <c r="F2" s="75" t="s">
        <v>137</v>
      </c>
      <c r="G2" s="77">
        <v>2376</v>
      </c>
      <c r="H2" s="77">
        <v>2566.08</v>
      </c>
    </row>
    <row r="3" spans="1:9">
      <c r="A3" s="75" t="s">
        <v>134</v>
      </c>
      <c r="B3" s="75" t="s">
        <v>138</v>
      </c>
      <c r="C3" s="75" t="s">
        <v>139</v>
      </c>
      <c r="D3" s="76">
        <v>45626</v>
      </c>
      <c r="E3" s="76">
        <v>45629</v>
      </c>
      <c r="F3" s="75" t="s">
        <v>137</v>
      </c>
      <c r="G3" s="77">
        <v>2560</v>
      </c>
      <c r="H3" s="77">
        <v>2764.8</v>
      </c>
    </row>
    <row r="4" spans="1:9">
      <c r="A4" s="75" t="s">
        <v>134</v>
      </c>
      <c r="B4" s="75" t="s">
        <v>140</v>
      </c>
      <c r="C4" s="75" t="s">
        <v>141</v>
      </c>
      <c r="D4" s="76">
        <v>45596</v>
      </c>
      <c r="E4" s="76">
        <v>45600</v>
      </c>
      <c r="F4" s="75" t="s">
        <v>137</v>
      </c>
      <c r="G4" s="77">
        <v>2610</v>
      </c>
      <c r="H4" s="77">
        <v>2818.8</v>
      </c>
    </row>
    <row r="5" spans="1:9">
      <c r="A5" s="75" t="s">
        <v>134</v>
      </c>
      <c r="B5" s="75" t="s">
        <v>142</v>
      </c>
      <c r="C5" s="75" t="s">
        <v>143</v>
      </c>
      <c r="D5" s="76">
        <v>45565</v>
      </c>
      <c r="E5" s="76">
        <v>45567</v>
      </c>
      <c r="F5" s="75" t="s">
        <v>137</v>
      </c>
      <c r="G5" s="77">
        <v>1602</v>
      </c>
      <c r="H5" s="77">
        <v>1730.16</v>
      </c>
    </row>
    <row r="6" spans="1:9">
      <c r="A6" s="75" t="s">
        <v>134</v>
      </c>
      <c r="B6" s="75" t="s">
        <v>144</v>
      </c>
      <c r="C6" s="75" t="s">
        <v>145</v>
      </c>
      <c r="D6" s="76">
        <v>45535</v>
      </c>
      <c r="E6" s="76">
        <v>45539</v>
      </c>
      <c r="F6" s="75" t="s">
        <v>137</v>
      </c>
      <c r="G6" s="77">
        <v>2290</v>
      </c>
      <c r="H6" s="77">
        <v>2473.1999999999998</v>
      </c>
    </row>
    <row r="7" spans="1:9">
      <c r="A7" s="75" t="s">
        <v>134</v>
      </c>
      <c r="B7" s="75" t="s">
        <v>146</v>
      </c>
      <c r="C7" s="75" t="s">
        <v>147</v>
      </c>
      <c r="D7" s="76">
        <v>45504</v>
      </c>
      <c r="E7" s="76">
        <v>45509</v>
      </c>
      <c r="F7" s="75" t="s">
        <v>137</v>
      </c>
      <c r="G7" s="77">
        <v>2376</v>
      </c>
      <c r="H7" s="77">
        <v>2566.08</v>
      </c>
    </row>
    <row r="8" spans="1:9">
      <c r="A8" s="75" t="s">
        <v>134</v>
      </c>
      <c r="B8" s="75" t="s">
        <v>148</v>
      </c>
      <c r="C8" s="75" t="s">
        <v>149</v>
      </c>
      <c r="D8" s="76">
        <v>45473</v>
      </c>
      <c r="E8" s="76">
        <v>45476</v>
      </c>
      <c r="F8" s="75" t="s">
        <v>137</v>
      </c>
      <c r="G8" s="77">
        <v>2286</v>
      </c>
      <c r="H8" s="77">
        <v>2468.88</v>
      </c>
    </row>
    <row r="9" spans="1:9">
      <c r="A9" s="75" t="s">
        <v>134</v>
      </c>
      <c r="B9" s="75" t="s">
        <v>150</v>
      </c>
      <c r="C9" s="75" t="s">
        <v>151</v>
      </c>
      <c r="D9" s="76">
        <v>45443</v>
      </c>
      <c r="E9" s="76">
        <v>45449</v>
      </c>
      <c r="F9" s="75" t="s">
        <v>137</v>
      </c>
      <c r="G9" s="77">
        <v>2700</v>
      </c>
      <c r="H9" s="77">
        <v>2916</v>
      </c>
    </row>
    <row r="10" spans="1:9">
      <c r="A10" s="75" t="s">
        <v>134</v>
      </c>
      <c r="B10" s="75" t="s">
        <v>152</v>
      </c>
      <c r="C10" s="75" t="s">
        <v>153</v>
      </c>
      <c r="D10" s="76">
        <v>45412</v>
      </c>
      <c r="E10" s="76">
        <v>45418</v>
      </c>
      <c r="F10" s="75" t="s">
        <v>137</v>
      </c>
      <c r="G10" s="77">
        <v>2376</v>
      </c>
      <c r="H10" s="77">
        <v>2566.08</v>
      </c>
    </row>
    <row r="11" spans="1:9">
      <c r="A11" s="75" t="s">
        <v>134</v>
      </c>
      <c r="B11" s="75" t="s">
        <v>154</v>
      </c>
      <c r="C11" s="75" t="s">
        <v>155</v>
      </c>
      <c r="D11" s="76">
        <v>45382</v>
      </c>
      <c r="E11" s="76">
        <v>45392</v>
      </c>
      <c r="F11" s="75" t="s">
        <v>137</v>
      </c>
      <c r="G11" s="77">
        <v>2196</v>
      </c>
      <c r="H11" s="77">
        <v>2371.6799999999998</v>
      </c>
    </row>
    <row r="12" spans="1:9">
      <c r="A12" s="75" t="s">
        <v>134</v>
      </c>
      <c r="B12" s="75" t="s">
        <v>156</v>
      </c>
      <c r="C12" s="75" t="s">
        <v>157</v>
      </c>
      <c r="D12" s="76">
        <v>45351</v>
      </c>
      <c r="E12" s="76">
        <v>45357</v>
      </c>
      <c r="F12" s="75" t="s">
        <v>137</v>
      </c>
      <c r="G12" s="77">
        <v>2520</v>
      </c>
      <c r="H12" s="77">
        <v>2721.6</v>
      </c>
    </row>
    <row r="13" spans="1:9">
      <c r="A13" s="75" t="s">
        <v>134</v>
      </c>
      <c r="B13" s="75" t="s">
        <v>158</v>
      </c>
      <c r="C13" s="75" t="s">
        <v>159</v>
      </c>
      <c r="D13" s="76">
        <v>45322</v>
      </c>
      <c r="E13" s="76">
        <v>45324</v>
      </c>
      <c r="F13" s="75" t="s">
        <v>137</v>
      </c>
      <c r="G13" s="77">
        <v>2376</v>
      </c>
      <c r="H13" s="77">
        <v>2566.08</v>
      </c>
    </row>
    <row r="14" spans="1:9">
      <c r="H14" s="80">
        <f>SUM(H2:H13)</f>
        <v>30529.440000000002</v>
      </c>
      <c r="I14" t="s">
        <v>160</v>
      </c>
    </row>
  </sheetData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F18BD-8997-436D-BB77-5F4165F65335}">
  <sheetPr>
    <pageSetUpPr fitToPage="1"/>
  </sheetPr>
  <dimension ref="A1:M201"/>
  <sheetViews>
    <sheetView workbookViewId="0">
      <pane ySplit="1" topLeftCell="A35" activePane="bottomLeft" state="frozen"/>
      <selection pane="bottomLeft" activeCell="C61" sqref="C61"/>
    </sheetView>
  </sheetViews>
  <sheetFormatPr defaultRowHeight="15"/>
  <cols>
    <col min="2" max="2" width="22.85546875" bestFit="1" customWidth="1"/>
    <col min="3" max="3" width="16" bestFit="1" customWidth="1"/>
    <col min="4" max="4" width="13.42578125" bestFit="1" customWidth="1"/>
    <col min="5" max="5" width="6.5703125" bestFit="1" customWidth="1"/>
    <col min="6" max="6" width="10.42578125" bestFit="1" customWidth="1"/>
    <col min="7" max="7" width="12.42578125" bestFit="1" customWidth="1"/>
    <col min="8" max="8" width="6.140625" bestFit="1" customWidth="1"/>
    <col min="9" max="9" width="13.28515625" bestFit="1" customWidth="1"/>
    <col min="10" max="10" width="12.28515625" bestFit="1" customWidth="1"/>
    <col min="11" max="11" width="14.7109375" bestFit="1" customWidth="1"/>
    <col min="12" max="12" width="12.28515625" bestFit="1" customWidth="1"/>
  </cols>
  <sheetData>
    <row r="1" spans="1:12">
      <c r="A1" s="81" t="s">
        <v>161</v>
      </c>
      <c r="B1" s="81"/>
      <c r="C1" s="82" t="s">
        <v>89</v>
      </c>
      <c r="D1" s="82" t="s">
        <v>90</v>
      </c>
      <c r="E1" s="83" t="s">
        <v>162</v>
      </c>
      <c r="F1" s="83" t="s">
        <v>94</v>
      </c>
      <c r="G1" s="84" t="s">
        <v>163</v>
      </c>
      <c r="H1" s="85" t="s">
        <v>164</v>
      </c>
      <c r="I1" s="84" t="s">
        <v>165</v>
      </c>
      <c r="J1" s="81" t="s">
        <v>166</v>
      </c>
      <c r="K1" s="84" t="s">
        <v>167</v>
      </c>
      <c r="L1" s="86" t="s">
        <v>168</v>
      </c>
    </row>
    <row r="2" spans="1:12">
      <c r="A2" s="108" t="s">
        <v>169</v>
      </c>
      <c r="B2" t="s">
        <v>170</v>
      </c>
      <c r="C2" s="87" t="s">
        <v>171</v>
      </c>
      <c r="D2" s="87" t="s">
        <v>172</v>
      </c>
      <c r="E2" s="88">
        <v>350</v>
      </c>
      <c r="F2" s="88">
        <v>3.99</v>
      </c>
      <c r="G2" s="59">
        <f>E2*F2</f>
        <v>1396.5</v>
      </c>
      <c r="H2" s="89">
        <v>0.08</v>
      </c>
      <c r="I2" s="59">
        <f>(G2*H2)+G2</f>
        <v>1508.22</v>
      </c>
      <c r="K2" s="59"/>
      <c r="L2" s="90"/>
    </row>
    <row r="3" spans="1:12">
      <c r="A3" s="106"/>
      <c r="B3" t="s">
        <v>173</v>
      </c>
      <c r="C3" s="87" t="s">
        <v>171</v>
      </c>
      <c r="D3" s="87" t="s">
        <v>172</v>
      </c>
      <c r="E3" s="88">
        <v>350</v>
      </c>
      <c r="F3" s="88">
        <v>6.1</v>
      </c>
      <c r="G3" s="59">
        <f>E3*F3</f>
        <v>2135</v>
      </c>
      <c r="H3" s="89">
        <v>0.08</v>
      </c>
      <c r="I3" s="59">
        <f t="shared" ref="I3:I53" si="0">(G3*H3)+G3</f>
        <v>2305.8000000000002</v>
      </c>
      <c r="J3" s="59"/>
      <c r="K3" s="59"/>
      <c r="L3" s="90"/>
    </row>
    <row r="4" spans="1:12">
      <c r="A4" s="106"/>
      <c r="B4" t="s">
        <v>174</v>
      </c>
      <c r="C4" s="87"/>
      <c r="D4" s="87"/>
      <c r="E4" s="88">
        <v>1</v>
      </c>
      <c r="F4" s="88">
        <v>12.43</v>
      </c>
      <c r="G4" s="59">
        <f t="shared" ref="G4:G53" si="1">E4*F4</f>
        <v>12.43</v>
      </c>
      <c r="H4" s="89">
        <v>0.08</v>
      </c>
      <c r="I4" s="59">
        <f t="shared" si="0"/>
        <v>13.4244</v>
      </c>
      <c r="K4" s="59"/>
      <c r="L4" s="91"/>
    </row>
    <row r="5" spans="1:12">
      <c r="A5" s="107"/>
      <c r="B5" s="81" t="s">
        <v>175</v>
      </c>
      <c r="C5" s="82"/>
      <c r="D5" s="82"/>
      <c r="E5" s="83">
        <v>1</v>
      </c>
      <c r="F5" s="83">
        <v>4.66</v>
      </c>
      <c r="G5" s="84">
        <f t="shared" si="1"/>
        <v>4.66</v>
      </c>
      <c r="H5" s="85">
        <v>0.08</v>
      </c>
      <c r="I5" s="84">
        <f t="shared" si="0"/>
        <v>5.0327999999999999</v>
      </c>
      <c r="J5" s="84">
        <f>SUM(I2:I5)</f>
        <v>3832.4772000000003</v>
      </c>
      <c r="K5" s="84">
        <v>2015.98</v>
      </c>
      <c r="L5" s="86">
        <f>J5-K5</f>
        <v>1816.4972000000002</v>
      </c>
    </row>
    <row r="6" spans="1:12">
      <c r="A6" s="108" t="s">
        <v>176</v>
      </c>
      <c r="B6" t="s">
        <v>170</v>
      </c>
      <c r="C6" s="87" t="s">
        <v>177</v>
      </c>
      <c r="D6" s="87" t="s">
        <v>178</v>
      </c>
      <c r="E6" s="88">
        <v>122</v>
      </c>
      <c r="F6" s="88">
        <v>3.99</v>
      </c>
      <c r="G6" s="59">
        <f t="shared" si="1"/>
        <v>486.78000000000003</v>
      </c>
      <c r="H6" s="89">
        <v>0.08</v>
      </c>
      <c r="I6" s="59">
        <f t="shared" si="0"/>
        <v>525.72239999999999</v>
      </c>
      <c r="J6" s="92"/>
      <c r="K6" s="59"/>
      <c r="L6" s="90"/>
    </row>
    <row r="7" spans="1:12">
      <c r="A7" s="106"/>
      <c r="B7" t="s">
        <v>173</v>
      </c>
      <c r="C7" s="87" t="s">
        <v>177</v>
      </c>
      <c r="D7" s="87" t="s">
        <v>178</v>
      </c>
      <c r="E7" s="88">
        <v>122</v>
      </c>
      <c r="F7" s="88">
        <v>6.1</v>
      </c>
      <c r="G7" s="59">
        <f t="shared" si="1"/>
        <v>744.19999999999993</v>
      </c>
      <c r="H7" s="89">
        <v>0.08</v>
      </c>
      <c r="I7" s="59">
        <f t="shared" si="0"/>
        <v>803.73599999999988</v>
      </c>
      <c r="J7" s="59"/>
      <c r="K7" s="59"/>
      <c r="L7" s="90"/>
    </row>
    <row r="8" spans="1:12">
      <c r="A8" s="106"/>
      <c r="B8" t="s">
        <v>170</v>
      </c>
      <c r="C8" s="87" t="s">
        <v>179</v>
      </c>
      <c r="D8" s="87" t="s">
        <v>178</v>
      </c>
      <c r="E8" s="88">
        <v>164</v>
      </c>
      <c r="F8" s="88">
        <v>4.22</v>
      </c>
      <c r="G8" s="59">
        <f t="shared" si="1"/>
        <v>692.07999999999993</v>
      </c>
      <c r="H8" s="89">
        <v>0.08</v>
      </c>
      <c r="I8" s="59">
        <f t="shared" si="0"/>
        <v>747.44639999999993</v>
      </c>
      <c r="J8" s="59"/>
      <c r="K8" s="59"/>
      <c r="L8" s="90"/>
    </row>
    <row r="9" spans="1:12">
      <c r="A9" s="106"/>
      <c r="B9" t="s">
        <v>173</v>
      </c>
      <c r="C9" s="87" t="s">
        <v>179</v>
      </c>
      <c r="D9" s="87" t="s">
        <v>180</v>
      </c>
      <c r="E9" s="88">
        <v>164</v>
      </c>
      <c r="F9" s="88">
        <v>6.41</v>
      </c>
      <c r="G9" s="59">
        <f t="shared" si="1"/>
        <v>1051.24</v>
      </c>
      <c r="H9" s="89">
        <v>0.08</v>
      </c>
      <c r="I9" s="59">
        <f t="shared" si="0"/>
        <v>1135.3391999999999</v>
      </c>
      <c r="J9" s="59"/>
      <c r="K9" s="59"/>
      <c r="L9" s="90"/>
    </row>
    <row r="10" spans="1:12">
      <c r="A10" s="106"/>
      <c r="B10" t="s">
        <v>174</v>
      </c>
      <c r="E10" s="88">
        <v>1</v>
      </c>
      <c r="F10" s="88">
        <v>12.43</v>
      </c>
      <c r="G10" s="59">
        <f t="shared" si="1"/>
        <v>12.43</v>
      </c>
      <c r="H10" s="89">
        <v>0.08</v>
      </c>
      <c r="I10" s="59">
        <f t="shared" si="0"/>
        <v>13.4244</v>
      </c>
      <c r="J10" s="59"/>
      <c r="K10" s="59"/>
      <c r="L10" s="90"/>
    </row>
    <row r="11" spans="1:12">
      <c r="A11" s="107"/>
      <c r="B11" s="81" t="s">
        <v>175</v>
      </c>
      <c r="C11" s="81"/>
      <c r="D11" s="81"/>
      <c r="E11" s="83">
        <v>1</v>
      </c>
      <c r="F11" s="83">
        <v>4.66</v>
      </c>
      <c r="G11" s="84">
        <f t="shared" si="1"/>
        <v>4.66</v>
      </c>
      <c r="H11" s="85">
        <v>0.08</v>
      </c>
      <c r="I11" s="84">
        <f t="shared" si="0"/>
        <v>5.0327999999999999</v>
      </c>
      <c r="J11" s="84">
        <f>SUM(I6:I11)</f>
        <v>3230.7011999999995</v>
      </c>
      <c r="K11" s="84">
        <v>1715.65</v>
      </c>
      <c r="L11" s="86">
        <f t="shared" ref="L11:L53" si="2">J11-K11</f>
        <v>1515.0511999999994</v>
      </c>
    </row>
    <row r="12" spans="1:12">
      <c r="A12" s="106" t="s">
        <v>181</v>
      </c>
      <c r="B12" t="s">
        <v>170</v>
      </c>
      <c r="C12" s="87" t="s">
        <v>182</v>
      </c>
      <c r="D12" s="87" t="s">
        <v>183</v>
      </c>
      <c r="E12" s="88">
        <v>412</v>
      </c>
      <c r="F12" s="88">
        <v>4.22</v>
      </c>
      <c r="G12" s="59">
        <f t="shared" si="1"/>
        <v>1738.6399999999999</v>
      </c>
      <c r="H12" s="89">
        <v>0.08</v>
      </c>
      <c r="I12" s="59">
        <f t="shared" si="0"/>
        <v>1877.7311999999999</v>
      </c>
      <c r="J12" s="59"/>
      <c r="K12" s="59"/>
      <c r="L12" s="90"/>
    </row>
    <row r="13" spans="1:12">
      <c r="A13" s="106"/>
      <c r="B13" t="s">
        <v>173</v>
      </c>
      <c r="C13" s="87" t="s">
        <v>182</v>
      </c>
      <c r="D13" s="87" t="s">
        <v>183</v>
      </c>
      <c r="E13" s="88">
        <v>412</v>
      </c>
      <c r="F13" s="88">
        <v>6.41</v>
      </c>
      <c r="G13" s="59">
        <f t="shared" si="1"/>
        <v>2640.92</v>
      </c>
      <c r="H13" s="89">
        <v>0.08</v>
      </c>
      <c r="I13" s="59">
        <f t="shared" si="0"/>
        <v>2852.1936000000001</v>
      </c>
      <c r="J13" s="59"/>
      <c r="K13" s="59"/>
      <c r="L13" s="90"/>
    </row>
    <row r="14" spans="1:12">
      <c r="A14" s="106"/>
      <c r="B14" t="s">
        <v>174</v>
      </c>
      <c r="E14" s="88">
        <v>1</v>
      </c>
      <c r="F14" s="88">
        <v>12.43</v>
      </c>
      <c r="G14" s="59">
        <f t="shared" si="1"/>
        <v>12.43</v>
      </c>
      <c r="H14" s="89">
        <v>0.08</v>
      </c>
      <c r="I14" s="59">
        <f t="shared" si="0"/>
        <v>13.4244</v>
      </c>
      <c r="J14" s="59"/>
      <c r="K14" s="59"/>
      <c r="L14" s="90"/>
    </row>
    <row r="15" spans="1:12">
      <c r="A15" s="107"/>
      <c r="B15" s="81" t="s">
        <v>175</v>
      </c>
      <c r="C15" s="81"/>
      <c r="D15" s="81"/>
      <c r="E15" s="83">
        <v>1</v>
      </c>
      <c r="F15" s="83">
        <v>4.66</v>
      </c>
      <c r="G15" s="84">
        <f t="shared" si="1"/>
        <v>4.66</v>
      </c>
      <c r="H15" s="85">
        <v>0.08</v>
      </c>
      <c r="I15" s="84">
        <f t="shared" si="0"/>
        <v>5.0327999999999999</v>
      </c>
      <c r="J15" s="84">
        <f t="shared" ref="J15:J53" si="3">SUM(I12:I15)</f>
        <v>4748.3819999999996</v>
      </c>
      <c r="K15" s="84">
        <v>2617.5300000000002</v>
      </c>
      <c r="L15" s="86">
        <f t="shared" si="2"/>
        <v>2130.8519999999994</v>
      </c>
    </row>
    <row r="16" spans="1:12">
      <c r="A16" s="106" t="s">
        <v>184</v>
      </c>
      <c r="B16" t="s">
        <v>170</v>
      </c>
      <c r="C16" t="s">
        <v>185</v>
      </c>
      <c r="D16" t="s">
        <v>186</v>
      </c>
      <c r="E16" s="88">
        <v>420</v>
      </c>
      <c r="F16" s="88">
        <v>4.22</v>
      </c>
      <c r="G16" s="59">
        <f t="shared" si="1"/>
        <v>1772.3999999999999</v>
      </c>
      <c r="H16" s="89">
        <v>0.08</v>
      </c>
      <c r="I16" s="59">
        <f t="shared" si="0"/>
        <v>1914.1919999999998</v>
      </c>
      <c r="J16" s="59"/>
      <c r="K16" s="59"/>
      <c r="L16" s="90"/>
    </row>
    <row r="17" spans="1:13">
      <c r="A17" s="106"/>
      <c r="B17" t="s">
        <v>173</v>
      </c>
      <c r="C17" t="s">
        <v>185</v>
      </c>
      <c r="D17" t="s">
        <v>186</v>
      </c>
      <c r="E17" s="88">
        <v>420</v>
      </c>
      <c r="F17" s="88">
        <v>6.41</v>
      </c>
      <c r="G17" s="59">
        <f t="shared" si="1"/>
        <v>2692.2000000000003</v>
      </c>
      <c r="H17" s="89">
        <v>0.08</v>
      </c>
      <c r="I17" s="59">
        <f t="shared" si="0"/>
        <v>2907.5760000000005</v>
      </c>
      <c r="J17" s="59"/>
      <c r="K17" s="59"/>
      <c r="L17" s="90"/>
    </row>
    <row r="18" spans="1:13">
      <c r="A18" s="106"/>
      <c r="B18" t="s">
        <v>174</v>
      </c>
      <c r="E18" s="88">
        <v>1</v>
      </c>
      <c r="F18" s="88">
        <v>12.43</v>
      </c>
      <c r="G18" s="59">
        <f t="shared" si="1"/>
        <v>12.43</v>
      </c>
      <c r="H18" s="89">
        <v>0.08</v>
      </c>
      <c r="I18" s="59">
        <f t="shared" si="0"/>
        <v>13.4244</v>
      </c>
      <c r="J18" s="59"/>
      <c r="K18" s="59"/>
      <c r="L18" s="90"/>
      <c r="M18" s="95"/>
    </row>
    <row r="19" spans="1:13">
      <c r="A19" s="107"/>
      <c r="B19" s="81" t="s">
        <v>175</v>
      </c>
      <c r="C19" s="81"/>
      <c r="D19" s="81"/>
      <c r="E19" s="83">
        <v>1</v>
      </c>
      <c r="F19" s="83">
        <v>4.66</v>
      </c>
      <c r="G19" s="84">
        <f t="shared" si="1"/>
        <v>4.66</v>
      </c>
      <c r="H19" s="85">
        <v>0.08</v>
      </c>
      <c r="I19" s="84">
        <f t="shared" si="0"/>
        <v>5.0327999999999999</v>
      </c>
      <c r="J19" s="84">
        <f t="shared" si="3"/>
        <v>4840.2251999999999</v>
      </c>
      <c r="K19" s="84">
        <v>1905.75</v>
      </c>
      <c r="L19" s="86">
        <f t="shared" si="2"/>
        <v>2934.4751999999999</v>
      </c>
      <c r="M19" s="95"/>
    </row>
    <row r="20" spans="1:13">
      <c r="A20" s="106" t="s">
        <v>187</v>
      </c>
      <c r="B20" t="s">
        <v>170</v>
      </c>
      <c r="C20" t="s">
        <v>188</v>
      </c>
      <c r="D20" t="s">
        <v>189</v>
      </c>
      <c r="E20" s="88">
        <v>351</v>
      </c>
      <c r="F20" s="88">
        <v>4.22</v>
      </c>
      <c r="G20" s="59">
        <f t="shared" si="1"/>
        <v>1481.2199999999998</v>
      </c>
      <c r="H20" s="89">
        <v>0.08</v>
      </c>
      <c r="I20" s="59">
        <f t="shared" si="0"/>
        <v>1599.7175999999997</v>
      </c>
      <c r="J20" s="59"/>
      <c r="K20" s="59"/>
      <c r="L20" s="90"/>
    </row>
    <row r="21" spans="1:13">
      <c r="A21" s="106"/>
      <c r="B21" t="s">
        <v>173</v>
      </c>
      <c r="C21" t="s">
        <v>188</v>
      </c>
      <c r="D21" t="s">
        <v>189</v>
      </c>
      <c r="E21" s="88">
        <v>351</v>
      </c>
      <c r="F21" s="88">
        <v>6.41</v>
      </c>
      <c r="G21" s="59">
        <f t="shared" si="1"/>
        <v>2249.91</v>
      </c>
      <c r="H21" s="89">
        <v>0.08</v>
      </c>
      <c r="I21" s="59">
        <f t="shared" si="0"/>
        <v>2429.9027999999998</v>
      </c>
      <c r="J21" s="59"/>
      <c r="K21" s="59"/>
      <c r="L21" s="90"/>
    </row>
    <row r="22" spans="1:13">
      <c r="A22" s="106"/>
      <c r="B22" t="s">
        <v>174</v>
      </c>
      <c r="E22" s="88">
        <v>1</v>
      </c>
      <c r="F22" s="88">
        <v>12.43</v>
      </c>
      <c r="G22" s="59">
        <f t="shared" si="1"/>
        <v>12.43</v>
      </c>
      <c r="H22" s="89">
        <v>0.08</v>
      </c>
      <c r="I22" s="59">
        <f t="shared" si="0"/>
        <v>13.4244</v>
      </c>
      <c r="J22" s="59"/>
      <c r="K22" s="59"/>
      <c r="L22" s="90"/>
    </row>
    <row r="23" spans="1:13">
      <c r="A23" s="107"/>
      <c r="B23" s="81" t="s">
        <v>175</v>
      </c>
      <c r="C23" s="81"/>
      <c r="D23" s="81"/>
      <c r="E23" s="83">
        <v>1</v>
      </c>
      <c r="F23" s="83">
        <v>4.66</v>
      </c>
      <c r="G23" s="84">
        <f t="shared" si="1"/>
        <v>4.66</v>
      </c>
      <c r="H23" s="85">
        <v>0.08</v>
      </c>
      <c r="I23" s="84">
        <f t="shared" si="0"/>
        <v>5.0327999999999999</v>
      </c>
      <c r="J23" s="84">
        <f t="shared" si="3"/>
        <v>4048.0775999999996</v>
      </c>
      <c r="K23" s="84">
        <v>2433.84</v>
      </c>
      <c r="L23" s="86">
        <f t="shared" si="2"/>
        <v>1614.2375999999995</v>
      </c>
    </row>
    <row r="24" spans="1:13">
      <c r="A24" s="106" t="s">
        <v>190</v>
      </c>
      <c r="B24" t="s">
        <v>170</v>
      </c>
      <c r="C24" t="s">
        <v>191</v>
      </c>
      <c r="D24" t="s">
        <v>192</v>
      </c>
      <c r="E24" s="88">
        <v>443</v>
      </c>
      <c r="F24" s="88">
        <v>4.22</v>
      </c>
      <c r="G24" s="59">
        <f t="shared" si="1"/>
        <v>1869.4599999999998</v>
      </c>
      <c r="H24" s="89">
        <v>0.08</v>
      </c>
      <c r="I24" s="59">
        <f t="shared" si="0"/>
        <v>2019.0167999999999</v>
      </c>
      <c r="J24" s="59"/>
      <c r="K24" s="59"/>
      <c r="L24" s="90"/>
    </row>
    <row r="25" spans="1:13">
      <c r="A25" s="106"/>
      <c r="B25" t="s">
        <v>173</v>
      </c>
      <c r="C25" t="s">
        <v>191</v>
      </c>
      <c r="D25" t="s">
        <v>192</v>
      </c>
      <c r="E25" s="88">
        <v>443</v>
      </c>
      <c r="F25" s="88">
        <v>6.41</v>
      </c>
      <c r="G25" s="59">
        <f t="shared" si="1"/>
        <v>2839.63</v>
      </c>
      <c r="H25" s="89">
        <v>0.08</v>
      </c>
      <c r="I25" s="59">
        <f t="shared" si="0"/>
        <v>3066.8004000000001</v>
      </c>
      <c r="J25" s="59"/>
      <c r="K25" s="59"/>
      <c r="L25" s="90"/>
    </row>
    <row r="26" spans="1:13">
      <c r="A26" s="106"/>
      <c r="B26" t="s">
        <v>174</v>
      </c>
      <c r="E26" s="88">
        <v>1</v>
      </c>
      <c r="F26" s="88">
        <v>12.43</v>
      </c>
      <c r="G26" s="59">
        <f t="shared" si="1"/>
        <v>12.43</v>
      </c>
      <c r="H26" s="89">
        <v>0.08</v>
      </c>
      <c r="I26" s="59">
        <f t="shared" si="0"/>
        <v>13.4244</v>
      </c>
      <c r="J26" s="59"/>
      <c r="K26" s="59"/>
      <c r="L26" s="90"/>
    </row>
    <row r="27" spans="1:13">
      <c r="A27" s="107"/>
      <c r="B27" s="81" t="s">
        <v>175</v>
      </c>
      <c r="C27" s="81"/>
      <c r="D27" s="81"/>
      <c r="E27" s="83">
        <v>1</v>
      </c>
      <c r="F27" s="83">
        <v>4.66</v>
      </c>
      <c r="G27" s="84">
        <f t="shared" si="1"/>
        <v>4.66</v>
      </c>
      <c r="H27" s="85">
        <v>0.08</v>
      </c>
      <c r="I27" s="84">
        <f t="shared" si="0"/>
        <v>5.0327999999999999</v>
      </c>
      <c r="J27" s="84">
        <f t="shared" si="3"/>
        <v>5104.2743999999993</v>
      </c>
      <c r="K27" s="84">
        <v>2674.93</v>
      </c>
      <c r="L27" s="86">
        <f t="shared" si="2"/>
        <v>2429.3443999999995</v>
      </c>
    </row>
    <row r="28" spans="1:13">
      <c r="A28" s="106" t="s">
        <v>193</v>
      </c>
      <c r="B28" t="s">
        <v>170</v>
      </c>
      <c r="C28" t="s">
        <v>194</v>
      </c>
      <c r="D28" t="s">
        <v>195</v>
      </c>
      <c r="E28" s="88">
        <v>316</v>
      </c>
      <c r="F28" s="88">
        <v>4.22</v>
      </c>
      <c r="G28" s="59">
        <f t="shared" si="1"/>
        <v>1333.52</v>
      </c>
      <c r="H28" s="89">
        <v>0.08</v>
      </c>
      <c r="I28" s="59">
        <f t="shared" si="0"/>
        <v>1440.2015999999999</v>
      </c>
      <c r="J28" s="59"/>
      <c r="K28" s="59"/>
      <c r="L28" s="94"/>
    </row>
    <row r="29" spans="1:13">
      <c r="A29" s="106"/>
      <c r="B29" t="s">
        <v>173</v>
      </c>
      <c r="C29" t="s">
        <v>194</v>
      </c>
      <c r="D29" t="s">
        <v>195</v>
      </c>
      <c r="E29" s="88">
        <v>316</v>
      </c>
      <c r="F29" s="88">
        <v>6.41</v>
      </c>
      <c r="G29" s="59">
        <f t="shared" si="1"/>
        <v>2025.56</v>
      </c>
      <c r="H29" s="89">
        <v>0.08</v>
      </c>
      <c r="I29" s="59">
        <f t="shared" si="0"/>
        <v>2187.6048000000001</v>
      </c>
      <c r="J29" s="59"/>
      <c r="K29" s="59"/>
      <c r="L29" s="90"/>
    </row>
    <row r="30" spans="1:13">
      <c r="A30" s="106"/>
      <c r="B30" t="s">
        <v>174</v>
      </c>
      <c r="E30" s="88">
        <v>1</v>
      </c>
      <c r="F30" s="88">
        <v>12.43</v>
      </c>
      <c r="G30" s="59">
        <f t="shared" si="1"/>
        <v>12.43</v>
      </c>
      <c r="H30" s="89">
        <v>0.08</v>
      </c>
      <c r="I30" s="59">
        <f t="shared" si="0"/>
        <v>13.4244</v>
      </c>
      <c r="J30" s="59"/>
      <c r="K30" s="59"/>
      <c r="L30" s="90"/>
    </row>
    <row r="31" spans="1:13">
      <c r="A31" s="107"/>
      <c r="B31" s="81" t="s">
        <v>175</v>
      </c>
      <c r="C31" s="81"/>
      <c r="D31" s="81"/>
      <c r="E31" s="83">
        <v>1</v>
      </c>
      <c r="F31" s="83">
        <v>4.66</v>
      </c>
      <c r="G31" s="84">
        <f t="shared" si="1"/>
        <v>4.66</v>
      </c>
      <c r="H31" s="85">
        <v>0.08</v>
      </c>
      <c r="I31" s="84">
        <f t="shared" si="0"/>
        <v>5.0327999999999999</v>
      </c>
      <c r="J31" s="84">
        <f t="shared" si="3"/>
        <v>3646.2635999999998</v>
      </c>
      <c r="K31" s="84">
        <v>1492.45</v>
      </c>
      <c r="L31" s="86">
        <f t="shared" si="2"/>
        <v>2153.8135999999995</v>
      </c>
    </row>
    <row r="32" spans="1:13">
      <c r="A32" s="106" t="s">
        <v>196</v>
      </c>
      <c r="B32" t="s">
        <v>170</v>
      </c>
      <c r="C32" t="s">
        <v>197</v>
      </c>
      <c r="D32" t="s">
        <v>198</v>
      </c>
      <c r="E32" s="88">
        <v>26.13</v>
      </c>
      <c r="F32" s="88">
        <v>4.22</v>
      </c>
      <c r="G32" s="59">
        <f t="shared" si="1"/>
        <v>110.26859999999999</v>
      </c>
      <c r="H32" s="89">
        <v>0.08</v>
      </c>
      <c r="I32" s="59">
        <f t="shared" si="0"/>
        <v>119.09008799999999</v>
      </c>
      <c r="J32" s="59"/>
      <c r="K32" s="59"/>
      <c r="L32" s="90"/>
    </row>
    <row r="33" spans="1:12">
      <c r="A33" s="106"/>
      <c r="B33" t="s">
        <v>173</v>
      </c>
      <c r="C33" t="s">
        <v>197</v>
      </c>
      <c r="D33" t="s">
        <v>198</v>
      </c>
      <c r="E33" s="88">
        <v>26.13</v>
      </c>
      <c r="F33" s="88">
        <v>6.41</v>
      </c>
      <c r="G33" s="59">
        <f t="shared" si="1"/>
        <v>167.4933</v>
      </c>
      <c r="H33" s="89">
        <v>0.08</v>
      </c>
      <c r="I33" s="59">
        <f t="shared" si="0"/>
        <v>180.892764</v>
      </c>
      <c r="J33" s="59"/>
      <c r="K33" s="59"/>
      <c r="L33" s="90"/>
    </row>
    <row r="34" spans="1:12">
      <c r="A34" s="106"/>
      <c r="B34" t="s">
        <v>170</v>
      </c>
      <c r="C34" t="s">
        <v>199</v>
      </c>
      <c r="D34" t="s">
        <v>200</v>
      </c>
      <c r="E34" s="88">
        <v>210.49</v>
      </c>
      <c r="F34" s="88">
        <v>5.05</v>
      </c>
      <c r="G34" s="59">
        <f t="shared" si="1"/>
        <v>1062.9745</v>
      </c>
      <c r="H34" s="89">
        <v>0.08</v>
      </c>
      <c r="I34" s="59">
        <f t="shared" si="0"/>
        <v>1148.0124599999999</v>
      </c>
      <c r="J34" s="59"/>
      <c r="K34" s="59"/>
      <c r="L34" s="90"/>
    </row>
    <row r="35" spans="1:12">
      <c r="A35" s="106"/>
      <c r="B35" t="s">
        <v>173</v>
      </c>
      <c r="C35" t="s">
        <v>199</v>
      </c>
      <c r="D35" t="s">
        <v>200</v>
      </c>
      <c r="E35" s="88">
        <v>210.49</v>
      </c>
      <c r="F35" s="88">
        <v>7.68</v>
      </c>
      <c r="G35" s="59">
        <f t="shared" si="1"/>
        <v>1616.5632000000001</v>
      </c>
      <c r="H35" s="89">
        <v>0.08</v>
      </c>
      <c r="I35" s="59">
        <f t="shared" si="0"/>
        <v>1745.8882560000002</v>
      </c>
      <c r="J35" s="59"/>
      <c r="K35" s="59"/>
      <c r="L35" s="90"/>
    </row>
    <row r="36" spans="1:12">
      <c r="A36" s="106"/>
      <c r="B36" t="s">
        <v>174</v>
      </c>
      <c r="E36" s="88">
        <v>1</v>
      </c>
      <c r="F36" s="88">
        <v>14.89</v>
      </c>
      <c r="G36" s="59">
        <f t="shared" si="1"/>
        <v>14.89</v>
      </c>
      <c r="H36" s="89">
        <v>0.08</v>
      </c>
      <c r="I36" s="59">
        <f t="shared" si="0"/>
        <v>16.081199999999999</v>
      </c>
      <c r="J36" s="59"/>
      <c r="K36" s="59"/>
      <c r="L36" s="90"/>
    </row>
    <row r="37" spans="1:12">
      <c r="A37" s="107"/>
      <c r="B37" s="81" t="s">
        <v>175</v>
      </c>
      <c r="C37" s="81"/>
      <c r="D37" s="81"/>
      <c r="E37" s="83">
        <v>1</v>
      </c>
      <c r="F37" s="83">
        <v>5.58</v>
      </c>
      <c r="G37" s="59">
        <f t="shared" si="1"/>
        <v>5.58</v>
      </c>
      <c r="H37" s="85">
        <v>0.08</v>
      </c>
      <c r="I37" s="84">
        <f t="shared" si="0"/>
        <v>6.0263999999999998</v>
      </c>
      <c r="J37" s="84">
        <f>SUM(I32:I37)</f>
        <v>3215.9911680000005</v>
      </c>
      <c r="K37" s="84">
        <v>218.13</v>
      </c>
      <c r="L37" s="86">
        <f t="shared" si="2"/>
        <v>2997.8611680000004</v>
      </c>
    </row>
    <row r="38" spans="1:12">
      <c r="A38" s="106" t="s">
        <v>201</v>
      </c>
      <c r="B38" t="s">
        <v>170</v>
      </c>
      <c r="C38" t="s">
        <v>202</v>
      </c>
      <c r="D38" t="s">
        <v>203</v>
      </c>
      <c r="E38" s="88">
        <v>116.48</v>
      </c>
      <c r="F38" s="88">
        <v>5.05</v>
      </c>
      <c r="G38" s="92">
        <f t="shared" si="1"/>
        <v>588.22400000000005</v>
      </c>
      <c r="H38" s="89">
        <v>0.08</v>
      </c>
      <c r="I38" s="59">
        <f t="shared" si="0"/>
        <v>635.28192000000001</v>
      </c>
      <c r="J38" s="59"/>
      <c r="K38" s="59"/>
      <c r="L38" s="90"/>
    </row>
    <row r="39" spans="1:12">
      <c r="A39" s="106"/>
      <c r="B39" t="s">
        <v>173</v>
      </c>
      <c r="C39" t="s">
        <v>202</v>
      </c>
      <c r="D39" t="s">
        <v>203</v>
      </c>
      <c r="E39" s="88">
        <v>116.48</v>
      </c>
      <c r="F39" s="88">
        <v>7.68</v>
      </c>
      <c r="G39" s="59">
        <f t="shared" si="1"/>
        <v>894.56640000000004</v>
      </c>
      <c r="H39" s="89">
        <v>0.08</v>
      </c>
      <c r="I39" s="59">
        <f t="shared" si="0"/>
        <v>966.13171200000011</v>
      </c>
      <c r="J39" s="59"/>
      <c r="K39" s="59"/>
      <c r="L39" s="90"/>
    </row>
    <row r="40" spans="1:12">
      <c r="A40" s="106"/>
      <c r="B40" t="s">
        <v>174</v>
      </c>
      <c r="E40" s="88">
        <v>1</v>
      </c>
      <c r="F40" s="88">
        <v>14.89</v>
      </c>
      <c r="G40" s="59">
        <f t="shared" si="1"/>
        <v>14.89</v>
      </c>
      <c r="H40" s="89">
        <v>0.08</v>
      </c>
      <c r="I40" s="59">
        <f t="shared" si="0"/>
        <v>16.081199999999999</v>
      </c>
      <c r="J40" s="59"/>
      <c r="K40" s="59"/>
      <c r="L40" s="90"/>
    </row>
    <row r="41" spans="1:12">
      <c r="A41" s="107"/>
      <c r="B41" s="81" t="s">
        <v>175</v>
      </c>
      <c r="C41" s="81"/>
      <c r="D41" s="81"/>
      <c r="E41" s="83">
        <v>1</v>
      </c>
      <c r="F41" s="83">
        <v>5.58</v>
      </c>
      <c r="G41" s="59">
        <f t="shared" si="1"/>
        <v>5.58</v>
      </c>
      <c r="H41" s="85">
        <v>0.08</v>
      </c>
      <c r="I41" s="84">
        <f t="shared" si="0"/>
        <v>6.0263999999999998</v>
      </c>
      <c r="J41" s="84">
        <f t="shared" si="3"/>
        <v>1623.5212320000003</v>
      </c>
      <c r="K41" s="84">
        <v>1469.49</v>
      </c>
      <c r="L41" s="86">
        <f t="shared" si="2"/>
        <v>154.03123200000027</v>
      </c>
    </row>
    <row r="42" spans="1:12">
      <c r="A42" s="106" t="s">
        <v>204</v>
      </c>
      <c r="B42" t="s">
        <v>170</v>
      </c>
      <c r="C42" t="s">
        <v>205</v>
      </c>
      <c r="D42" t="s">
        <v>206</v>
      </c>
      <c r="E42" s="88">
        <v>378.45</v>
      </c>
      <c r="F42" s="88">
        <v>5.05</v>
      </c>
      <c r="G42" s="92">
        <f t="shared" si="1"/>
        <v>1911.1724999999999</v>
      </c>
      <c r="H42" s="89">
        <v>0.08</v>
      </c>
      <c r="I42" s="59">
        <f t="shared" si="0"/>
        <v>2064.0663</v>
      </c>
      <c r="J42" s="59"/>
      <c r="K42" s="59"/>
      <c r="L42" s="90"/>
    </row>
    <row r="43" spans="1:12">
      <c r="A43" s="106"/>
      <c r="B43" t="s">
        <v>173</v>
      </c>
      <c r="C43" t="s">
        <v>205</v>
      </c>
      <c r="D43" t="s">
        <v>206</v>
      </c>
      <c r="E43" s="88">
        <v>378.45</v>
      </c>
      <c r="F43" s="88">
        <v>7.68</v>
      </c>
      <c r="G43" s="59">
        <f t="shared" si="1"/>
        <v>2906.4959999999996</v>
      </c>
      <c r="H43" s="89">
        <v>0.08</v>
      </c>
      <c r="I43" s="59">
        <f t="shared" si="0"/>
        <v>3139.0156799999995</v>
      </c>
      <c r="J43" s="59"/>
      <c r="K43" s="59"/>
      <c r="L43" s="90"/>
    </row>
    <row r="44" spans="1:12">
      <c r="A44" s="106"/>
      <c r="B44" t="s">
        <v>174</v>
      </c>
      <c r="E44" s="88">
        <v>1</v>
      </c>
      <c r="F44" s="88">
        <v>14.89</v>
      </c>
      <c r="G44" s="59">
        <f t="shared" si="1"/>
        <v>14.89</v>
      </c>
      <c r="H44" s="89">
        <v>0.08</v>
      </c>
      <c r="I44" s="59">
        <f t="shared" si="0"/>
        <v>16.081199999999999</v>
      </c>
      <c r="J44" s="59"/>
      <c r="K44" s="59"/>
      <c r="L44" s="90"/>
    </row>
    <row r="45" spans="1:12">
      <c r="A45" s="107"/>
      <c r="B45" s="81" t="s">
        <v>175</v>
      </c>
      <c r="C45" s="81"/>
      <c r="D45" s="81"/>
      <c r="E45" s="83">
        <v>1</v>
      </c>
      <c r="F45" s="83">
        <v>5.58</v>
      </c>
      <c r="G45" s="59">
        <f t="shared" si="1"/>
        <v>5.58</v>
      </c>
      <c r="H45" s="85">
        <v>0.08</v>
      </c>
      <c r="I45" s="84">
        <f t="shared" si="0"/>
        <v>6.0263999999999998</v>
      </c>
      <c r="J45" s="84">
        <f t="shared" si="3"/>
        <v>5225.1895799999984</v>
      </c>
      <c r="K45" s="84">
        <v>2387.92</v>
      </c>
      <c r="L45" s="90">
        <f t="shared" si="2"/>
        <v>2837.2695799999983</v>
      </c>
    </row>
    <row r="46" spans="1:12">
      <c r="A46" s="106" t="s">
        <v>207</v>
      </c>
      <c r="B46" t="s">
        <v>170</v>
      </c>
      <c r="C46" t="s">
        <v>208</v>
      </c>
      <c r="D46" t="s">
        <v>209</v>
      </c>
      <c r="E46" s="88">
        <v>507.6</v>
      </c>
      <c r="F46" s="88">
        <v>5.05</v>
      </c>
      <c r="G46" s="92">
        <f t="shared" si="1"/>
        <v>2563.38</v>
      </c>
      <c r="H46" s="89">
        <v>0.08</v>
      </c>
      <c r="I46" s="59">
        <f t="shared" si="0"/>
        <v>2768.4504000000002</v>
      </c>
      <c r="J46" s="59"/>
      <c r="K46" s="59"/>
      <c r="L46" s="94"/>
    </row>
    <row r="47" spans="1:12">
      <c r="A47" s="106"/>
      <c r="B47" t="s">
        <v>173</v>
      </c>
      <c r="C47" t="s">
        <v>208</v>
      </c>
      <c r="D47" t="s">
        <v>209</v>
      </c>
      <c r="E47" s="88">
        <v>507.6</v>
      </c>
      <c r="F47" s="88">
        <v>7.68</v>
      </c>
      <c r="G47" s="59">
        <f t="shared" si="1"/>
        <v>3898.3679999999999</v>
      </c>
      <c r="H47" s="89">
        <v>0.08</v>
      </c>
      <c r="I47" s="59">
        <f t="shared" si="0"/>
        <v>4210.2374399999999</v>
      </c>
      <c r="J47" s="59"/>
      <c r="K47" s="59"/>
      <c r="L47" s="90"/>
    </row>
    <row r="48" spans="1:12">
      <c r="A48" s="106"/>
      <c r="B48" t="s">
        <v>174</v>
      </c>
      <c r="E48" s="88">
        <v>1</v>
      </c>
      <c r="F48" s="88">
        <v>14.89</v>
      </c>
      <c r="G48" s="59">
        <f t="shared" si="1"/>
        <v>14.89</v>
      </c>
      <c r="H48" s="89">
        <v>0.08</v>
      </c>
      <c r="I48" s="59">
        <f t="shared" si="0"/>
        <v>16.081199999999999</v>
      </c>
      <c r="J48" s="59"/>
      <c r="K48" s="59"/>
      <c r="L48" s="90"/>
    </row>
    <row r="49" spans="1:12">
      <c r="A49" s="107"/>
      <c r="B49" s="81" t="s">
        <v>175</v>
      </c>
      <c r="C49" s="81"/>
      <c r="D49" s="81"/>
      <c r="E49" s="83">
        <v>1</v>
      </c>
      <c r="F49" s="83">
        <v>5.58</v>
      </c>
      <c r="G49" s="84">
        <f t="shared" si="1"/>
        <v>5.58</v>
      </c>
      <c r="H49" s="85">
        <v>0.08</v>
      </c>
      <c r="I49" s="84">
        <f t="shared" si="0"/>
        <v>6.0263999999999998</v>
      </c>
      <c r="J49" s="84">
        <f t="shared" si="3"/>
        <v>7000.7954399999999</v>
      </c>
      <c r="K49" s="84">
        <v>2606.0500000000002</v>
      </c>
      <c r="L49" s="86">
        <f t="shared" si="2"/>
        <v>4394.7454399999997</v>
      </c>
    </row>
    <row r="50" spans="1:12">
      <c r="A50" s="106" t="s">
        <v>210</v>
      </c>
      <c r="B50" t="s">
        <v>170</v>
      </c>
      <c r="C50" t="s">
        <v>211</v>
      </c>
      <c r="D50" t="s">
        <v>212</v>
      </c>
      <c r="E50" s="88">
        <v>413.2</v>
      </c>
      <c r="F50" s="88">
        <v>5.05</v>
      </c>
      <c r="G50" s="59">
        <f t="shared" si="1"/>
        <v>2086.66</v>
      </c>
      <c r="H50" s="89">
        <v>0.08</v>
      </c>
      <c r="I50" s="59">
        <f t="shared" si="0"/>
        <v>2253.5927999999999</v>
      </c>
      <c r="J50" s="59"/>
      <c r="K50" s="59"/>
      <c r="L50" s="90"/>
    </row>
    <row r="51" spans="1:12">
      <c r="A51" s="106"/>
      <c r="B51" t="s">
        <v>173</v>
      </c>
      <c r="C51" t="s">
        <v>211</v>
      </c>
      <c r="D51" t="s">
        <v>212</v>
      </c>
      <c r="E51" s="88">
        <v>413.2</v>
      </c>
      <c r="F51" s="88">
        <v>7.68</v>
      </c>
      <c r="G51" s="59">
        <f t="shared" si="1"/>
        <v>3173.3759999999997</v>
      </c>
      <c r="H51" s="89">
        <v>0.08</v>
      </c>
      <c r="I51" s="59">
        <f t="shared" si="0"/>
        <v>3427.2460799999999</v>
      </c>
      <c r="J51" s="59"/>
      <c r="K51" s="59"/>
      <c r="L51" s="90"/>
    </row>
    <row r="52" spans="1:12">
      <c r="A52" s="106"/>
      <c r="B52" t="s">
        <v>174</v>
      </c>
      <c r="E52" s="88">
        <v>1</v>
      </c>
      <c r="F52" s="88">
        <v>14.89</v>
      </c>
      <c r="G52" s="59">
        <f t="shared" si="1"/>
        <v>14.89</v>
      </c>
      <c r="H52" s="89">
        <v>0.08</v>
      </c>
      <c r="I52" s="59">
        <f t="shared" si="0"/>
        <v>16.081199999999999</v>
      </c>
      <c r="J52" s="59"/>
      <c r="K52" s="59"/>
      <c r="L52" s="90"/>
    </row>
    <row r="53" spans="1:12">
      <c r="A53" s="107"/>
      <c r="B53" s="81" t="s">
        <v>175</v>
      </c>
      <c r="C53" s="81"/>
      <c r="D53" s="81"/>
      <c r="E53" s="83">
        <v>1</v>
      </c>
      <c r="F53" s="83">
        <v>5.58</v>
      </c>
      <c r="G53" s="84">
        <f t="shared" si="1"/>
        <v>5.58</v>
      </c>
      <c r="H53" s="85">
        <v>0.08</v>
      </c>
      <c r="I53" s="84">
        <f t="shared" si="0"/>
        <v>6.0263999999999998</v>
      </c>
      <c r="J53" s="84">
        <f t="shared" si="3"/>
        <v>5702.9464799999987</v>
      </c>
      <c r="K53" s="84">
        <v>3395.85</v>
      </c>
      <c r="L53" s="86">
        <f t="shared" si="2"/>
        <v>2307.0964799999988</v>
      </c>
    </row>
    <row r="54" spans="1:12">
      <c r="E54" s="88"/>
      <c r="G54" s="59"/>
      <c r="H54" s="89"/>
      <c r="I54" s="59"/>
      <c r="J54" s="93">
        <f>SUM(J53,J49,J45,J41,J37,J31,J27,J23,J19,J15,J11,J5)</f>
        <v>52218.845099999999</v>
      </c>
      <c r="K54" s="59">
        <f>SUM(K2:K53)</f>
        <v>24933.569999999996</v>
      </c>
      <c r="L54" s="59">
        <f>SUM(L2:L53)</f>
        <v>27285.275099999999</v>
      </c>
    </row>
    <row r="55" spans="1:12">
      <c r="E55" s="88"/>
      <c r="G55" s="59"/>
      <c r="H55" s="89"/>
      <c r="I55" s="59"/>
      <c r="J55" s="59"/>
      <c r="K55" s="59"/>
    </row>
    <row r="56" spans="1:12">
      <c r="E56" s="88"/>
      <c r="G56" s="59"/>
      <c r="H56" s="89"/>
      <c r="I56" s="59"/>
      <c r="J56" s="59"/>
    </row>
    <row r="57" spans="1:12">
      <c r="E57" s="88"/>
      <c r="G57" s="59"/>
      <c r="H57" s="89"/>
      <c r="I57" s="59"/>
      <c r="J57" s="59"/>
    </row>
    <row r="58" spans="1:12">
      <c r="E58" s="88"/>
      <c r="G58" s="59"/>
      <c r="I58" s="59"/>
      <c r="J58" s="59"/>
    </row>
    <row r="59" spans="1:12">
      <c r="E59" s="88"/>
      <c r="G59" s="59"/>
      <c r="I59" s="59"/>
      <c r="J59" s="59"/>
    </row>
    <row r="60" spans="1:12">
      <c r="E60" s="88"/>
      <c r="I60" s="59"/>
      <c r="J60" s="59"/>
    </row>
    <row r="61" spans="1:12">
      <c r="E61" s="88"/>
      <c r="I61" s="59"/>
      <c r="J61" s="59"/>
    </row>
    <row r="62" spans="1:12">
      <c r="E62" s="88"/>
      <c r="I62" s="59"/>
      <c r="J62" s="59"/>
    </row>
    <row r="63" spans="1:12">
      <c r="E63" s="88"/>
      <c r="I63" s="59"/>
      <c r="J63" s="59"/>
    </row>
    <row r="64" spans="1:12">
      <c r="E64" s="88"/>
      <c r="I64" s="59"/>
      <c r="J64" s="59"/>
    </row>
    <row r="65" spans="5:10">
      <c r="E65" s="88"/>
      <c r="I65" s="59"/>
      <c r="J65" s="59"/>
    </row>
    <row r="66" spans="5:10">
      <c r="E66" s="88"/>
      <c r="I66" s="59"/>
      <c r="J66" s="59"/>
    </row>
    <row r="67" spans="5:10">
      <c r="E67" s="88"/>
      <c r="I67" s="59"/>
      <c r="J67" s="59"/>
    </row>
    <row r="68" spans="5:10">
      <c r="I68" s="59"/>
      <c r="J68" s="59"/>
    </row>
    <row r="69" spans="5:10">
      <c r="I69" s="59"/>
      <c r="J69" s="59"/>
    </row>
    <row r="70" spans="5:10">
      <c r="I70" s="59"/>
      <c r="J70" s="59"/>
    </row>
    <row r="71" spans="5:10">
      <c r="I71" s="59"/>
      <c r="J71" s="59"/>
    </row>
    <row r="72" spans="5:10">
      <c r="I72" s="59"/>
      <c r="J72" s="59"/>
    </row>
    <row r="73" spans="5:10">
      <c r="I73" s="59"/>
      <c r="J73" s="59"/>
    </row>
    <row r="74" spans="5:10">
      <c r="I74" s="59"/>
      <c r="J74" s="59"/>
    </row>
    <row r="75" spans="5:10">
      <c r="I75" s="59"/>
      <c r="J75" s="59"/>
    </row>
    <row r="76" spans="5:10">
      <c r="I76" s="59"/>
      <c r="J76" s="59"/>
    </row>
    <row r="77" spans="5:10">
      <c r="I77" s="59"/>
      <c r="J77" s="59"/>
    </row>
    <row r="78" spans="5:10">
      <c r="I78" s="59"/>
      <c r="J78" s="59"/>
    </row>
    <row r="79" spans="5:10">
      <c r="I79" s="59"/>
    </row>
    <row r="80" spans="5:10">
      <c r="I80" s="59"/>
    </row>
    <row r="81" spans="9:9">
      <c r="I81" s="59"/>
    </row>
    <row r="82" spans="9:9">
      <c r="I82" s="59"/>
    </row>
    <row r="83" spans="9:9">
      <c r="I83" s="59"/>
    </row>
    <row r="84" spans="9:9">
      <c r="I84" s="59"/>
    </row>
    <row r="85" spans="9:9">
      <c r="I85" s="59"/>
    </row>
    <row r="86" spans="9:9">
      <c r="I86" s="59"/>
    </row>
    <row r="87" spans="9:9">
      <c r="I87" s="59"/>
    </row>
    <row r="88" spans="9:9">
      <c r="I88" s="59"/>
    </row>
    <row r="89" spans="9:9">
      <c r="I89" s="59"/>
    </row>
    <row r="90" spans="9:9">
      <c r="I90" s="59"/>
    </row>
    <row r="91" spans="9:9">
      <c r="I91" s="59"/>
    </row>
    <row r="92" spans="9:9">
      <c r="I92" s="59"/>
    </row>
    <row r="93" spans="9:9">
      <c r="I93" s="59"/>
    </row>
    <row r="94" spans="9:9">
      <c r="I94" s="59"/>
    </row>
    <row r="95" spans="9:9">
      <c r="I95" s="59"/>
    </row>
    <row r="96" spans="9:9">
      <c r="I96" s="59"/>
    </row>
    <row r="97" spans="9:9">
      <c r="I97" s="59"/>
    </row>
    <row r="98" spans="9:9">
      <c r="I98" s="59"/>
    </row>
    <row r="99" spans="9:9">
      <c r="I99" s="59"/>
    </row>
    <row r="100" spans="9:9">
      <c r="I100" s="59"/>
    </row>
    <row r="101" spans="9:9">
      <c r="I101" s="59"/>
    </row>
    <row r="102" spans="9:9">
      <c r="I102" s="59"/>
    </row>
    <row r="103" spans="9:9">
      <c r="I103" s="59"/>
    </row>
    <row r="104" spans="9:9">
      <c r="I104" s="59"/>
    </row>
    <row r="105" spans="9:9">
      <c r="I105" s="59"/>
    </row>
    <row r="106" spans="9:9">
      <c r="I106" s="59"/>
    </row>
    <row r="107" spans="9:9">
      <c r="I107" s="59"/>
    </row>
    <row r="108" spans="9:9">
      <c r="I108" s="59"/>
    </row>
    <row r="109" spans="9:9">
      <c r="I109" s="59"/>
    </row>
    <row r="110" spans="9:9">
      <c r="I110" s="59"/>
    </row>
    <row r="111" spans="9:9">
      <c r="I111" s="59"/>
    </row>
    <row r="112" spans="9:9">
      <c r="I112" s="59"/>
    </row>
    <row r="113" spans="9:9">
      <c r="I113" s="59"/>
    </row>
    <row r="114" spans="9:9">
      <c r="I114" s="59"/>
    </row>
    <row r="115" spans="9:9">
      <c r="I115" s="59"/>
    </row>
    <row r="116" spans="9:9">
      <c r="I116" s="59"/>
    </row>
    <row r="117" spans="9:9">
      <c r="I117" s="59"/>
    </row>
    <row r="118" spans="9:9">
      <c r="I118" s="59"/>
    </row>
    <row r="119" spans="9:9">
      <c r="I119" s="59"/>
    </row>
    <row r="120" spans="9:9">
      <c r="I120" s="59"/>
    </row>
    <row r="121" spans="9:9">
      <c r="I121" s="59"/>
    </row>
    <row r="122" spans="9:9">
      <c r="I122" s="59"/>
    </row>
    <row r="123" spans="9:9">
      <c r="I123" s="59"/>
    </row>
    <row r="124" spans="9:9">
      <c r="I124" s="59"/>
    </row>
    <row r="125" spans="9:9">
      <c r="I125" s="59"/>
    </row>
    <row r="126" spans="9:9">
      <c r="I126" s="59"/>
    </row>
    <row r="127" spans="9:9">
      <c r="I127" s="59"/>
    </row>
    <row r="128" spans="9:9">
      <c r="I128" s="59"/>
    </row>
    <row r="129" spans="9:9">
      <c r="I129" s="59"/>
    </row>
    <row r="130" spans="9:9">
      <c r="I130" s="59"/>
    </row>
    <row r="131" spans="9:9">
      <c r="I131" s="59"/>
    </row>
    <row r="132" spans="9:9">
      <c r="I132" s="59"/>
    </row>
    <row r="133" spans="9:9">
      <c r="I133" s="59"/>
    </row>
    <row r="134" spans="9:9">
      <c r="I134" s="59"/>
    </row>
    <row r="135" spans="9:9">
      <c r="I135" s="59"/>
    </row>
    <row r="136" spans="9:9">
      <c r="I136" s="59"/>
    </row>
    <row r="137" spans="9:9">
      <c r="I137" s="59"/>
    </row>
    <row r="138" spans="9:9">
      <c r="I138" s="59"/>
    </row>
    <row r="139" spans="9:9">
      <c r="I139" s="59"/>
    </row>
    <row r="140" spans="9:9">
      <c r="I140" s="59"/>
    </row>
    <row r="141" spans="9:9">
      <c r="I141" s="59"/>
    </row>
    <row r="142" spans="9:9">
      <c r="I142" s="59"/>
    </row>
    <row r="143" spans="9:9">
      <c r="I143" s="59"/>
    </row>
    <row r="144" spans="9:9">
      <c r="I144" s="59"/>
    </row>
    <row r="145" spans="9:9">
      <c r="I145" s="59"/>
    </row>
    <row r="146" spans="9:9">
      <c r="I146" s="59"/>
    </row>
    <row r="147" spans="9:9">
      <c r="I147" s="59"/>
    </row>
    <row r="148" spans="9:9">
      <c r="I148" s="59"/>
    </row>
    <row r="149" spans="9:9">
      <c r="I149" s="59"/>
    </row>
    <row r="150" spans="9:9">
      <c r="I150" s="59"/>
    </row>
    <row r="151" spans="9:9">
      <c r="I151" s="59"/>
    </row>
    <row r="152" spans="9:9">
      <c r="I152" s="59"/>
    </row>
    <row r="153" spans="9:9">
      <c r="I153" s="59"/>
    </row>
    <row r="154" spans="9:9">
      <c r="I154" s="59"/>
    </row>
    <row r="155" spans="9:9">
      <c r="I155" s="59"/>
    </row>
    <row r="156" spans="9:9">
      <c r="I156" s="59"/>
    </row>
    <row r="157" spans="9:9">
      <c r="I157" s="59"/>
    </row>
    <row r="158" spans="9:9">
      <c r="I158" s="59"/>
    </row>
    <row r="159" spans="9:9">
      <c r="I159" s="59"/>
    </row>
    <row r="160" spans="9:9">
      <c r="I160" s="59"/>
    </row>
    <row r="161" spans="9:9">
      <c r="I161" s="59"/>
    </row>
    <row r="162" spans="9:9">
      <c r="I162" s="59"/>
    </row>
    <row r="163" spans="9:9">
      <c r="I163" s="59"/>
    </row>
    <row r="164" spans="9:9">
      <c r="I164" s="59"/>
    </row>
    <row r="165" spans="9:9">
      <c r="I165" s="59"/>
    </row>
    <row r="166" spans="9:9">
      <c r="I166" s="59"/>
    </row>
    <row r="167" spans="9:9">
      <c r="I167" s="59"/>
    </row>
    <row r="168" spans="9:9">
      <c r="I168" s="59"/>
    </row>
    <row r="169" spans="9:9">
      <c r="I169" s="59"/>
    </row>
    <row r="170" spans="9:9">
      <c r="I170" s="59"/>
    </row>
    <row r="171" spans="9:9">
      <c r="I171" s="59"/>
    </row>
    <row r="172" spans="9:9">
      <c r="I172" s="59"/>
    </row>
    <row r="173" spans="9:9">
      <c r="I173" s="59"/>
    </row>
    <row r="174" spans="9:9">
      <c r="I174" s="59"/>
    </row>
    <row r="175" spans="9:9">
      <c r="I175" s="59"/>
    </row>
    <row r="176" spans="9:9">
      <c r="I176" s="59"/>
    </row>
    <row r="177" spans="9:9">
      <c r="I177" s="59"/>
    </row>
    <row r="178" spans="9:9">
      <c r="I178" s="59"/>
    </row>
    <row r="179" spans="9:9">
      <c r="I179" s="59"/>
    </row>
    <row r="180" spans="9:9">
      <c r="I180" s="59"/>
    </row>
    <row r="181" spans="9:9">
      <c r="I181" s="59"/>
    </row>
    <row r="182" spans="9:9">
      <c r="I182" s="59"/>
    </row>
    <row r="183" spans="9:9">
      <c r="I183" s="59"/>
    </row>
    <row r="184" spans="9:9">
      <c r="I184" s="59"/>
    </row>
    <row r="185" spans="9:9">
      <c r="I185" s="59"/>
    </row>
    <row r="186" spans="9:9">
      <c r="I186" s="59"/>
    </row>
    <row r="187" spans="9:9">
      <c r="I187" s="59"/>
    </row>
    <row r="188" spans="9:9">
      <c r="I188" s="59"/>
    </row>
    <row r="189" spans="9:9">
      <c r="I189" s="59"/>
    </row>
    <row r="190" spans="9:9">
      <c r="I190" s="59"/>
    </row>
    <row r="191" spans="9:9">
      <c r="I191" s="59"/>
    </row>
    <row r="192" spans="9:9">
      <c r="I192" s="59"/>
    </row>
    <row r="193" spans="9:9">
      <c r="I193" s="59"/>
    </row>
    <row r="194" spans="9:9">
      <c r="I194" s="59"/>
    </row>
    <row r="195" spans="9:9">
      <c r="I195" s="59"/>
    </row>
    <row r="196" spans="9:9">
      <c r="I196" s="59"/>
    </row>
    <row r="197" spans="9:9">
      <c r="I197" s="59"/>
    </row>
    <row r="198" spans="9:9">
      <c r="I198" s="59"/>
    </row>
    <row r="199" spans="9:9">
      <c r="I199" s="59"/>
    </row>
    <row r="200" spans="9:9">
      <c r="I200" s="59"/>
    </row>
    <row r="201" spans="9:9">
      <c r="I201" s="59"/>
    </row>
  </sheetData>
  <mergeCells count="12">
    <mergeCell ref="A50:A53"/>
    <mergeCell ref="A6:A11"/>
    <mergeCell ref="A2:A5"/>
    <mergeCell ref="A12:A15"/>
    <mergeCell ref="A16:A19"/>
    <mergeCell ref="A20:A23"/>
    <mergeCell ref="A24:A27"/>
    <mergeCell ref="A28:A31"/>
    <mergeCell ref="A32:A37"/>
    <mergeCell ref="A38:A41"/>
    <mergeCell ref="A42:A45"/>
    <mergeCell ref="A46:A49"/>
  </mergeCells>
  <pageMargins left="0.25" right="0.25" top="0.75" bottom="0.75" header="0.3" footer="0.3"/>
  <pageSetup paperSize="9" scale="6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C06F7C3FB90EF42BF339602A21222A8" ma:contentTypeVersion="18" ma:contentTypeDescription="Utwórz nowy dokument." ma:contentTypeScope="" ma:versionID="453643427c6c72f9e7bb2cf4ae356b8c">
  <xsd:schema xmlns:xsd="http://www.w3.org/2001/XMLSchema" xmlns:xs="http://www.w3.org/2001/XMLSchema" xmlns:p="http://schemas.microsoft.com/office/2006/metadata/properties" xmlns:ns2="56c3b190-ed93-434c-a483-67d8e6276408" xmlns:ns3="23b7056d-4dd7-430d-9231-dc773c338f98" targetNamespace="http://schemas.microsoft.com/office/2006/metadata/properties" ma:root="true" ma:fieldsID="55f006cb96632624bda794467210e0f7" ns2:_="" ns3:_="">
    <xsd:import namespace="56c3b190-ed93-434c-a483-67d8e6276408"/>
    <xsd:import namespace="23b7056d-4dd7-430d-9231-dc773c338f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3b190-ed93-434c-a483-67d8e62764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i obrazów" ma:readOnly="false" ma:fieldId="{5cf76f15-5ced-4ddc-b409-7134ff3c332f}" ma:taxonomyMulti="true" ma:sspId="3a8e0018-033a-4207-a247-c106d7e59a4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b7056d-4dd7-430d-9231-dc773c338f98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5f0d3dda-d3e6-4164-8cba-f11a244ced76}" ma:internalName="TaxCatchAll" ma:showField="CatchAllData" ma:web="23b7056d-4dd7-430d-9231-dc773c338f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6c3b190-ed93-434c-a483-67d8e6276408">
      <Terms xmlns="http://schemas.microsoft.com/office/infopath/2007/PartnerControls"/>
    </lcf76f155ced4ddcb4097134ff3c332f>
    <TaxCatchAll xmlns="23b7056d-4dd7-430d-9231-dc773c338f98" xsi:nil="true"/>
  </documentManagement>
</p:properties>
</file>

<file path=customXml/itemProps1.xml><?xml version="1.0" encoding="utf-8"?>
<ds:datastoreItem xmlns:ds="http://schemas.openxmlformats.org/officeDocument/2006/customXml" ds:itemID="{AD32CDE7-AE27-4785-87D0-49F1909C51F5}"/>
</file>

<file path=customXml/itemProps2.xml><?xml version="1.0" encoding="utf-8"?>
<ds:datastoreItem xmlns:ds="http://schemas.openxmlformats.org/officeDocument/2006/customXml" ds:itemID="{AFC8E61D-81E1-438A-BE34-17342A4D5E21}"/>
</file>

<file path=customXml/itemProps3.xml><?xml version="1.0" encoding="utf-8"?>
<ds:datastoreItem xmlns:ds="http://schemas.openxmlformats.org/officeDocument/2006/customXml" ds:itemID="{75A6EC72-D058-41CC-AD6A-9083BCA38F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Katarzyna Michalak</dc:creator>
  <cp:keywords/>
  <dc:description/>
  <cp:lastModifiedBy>Beata Szczucińska</cp:lastModifiedBy>
  <cp:revision/>
  <dcterms:created xsi:type="dcterms:W3CDTF">2025-01-28T09:50:19Z</dcterms:created>
  <dcterms:modified xsi:type="dcterms:W3CDTF">2025-04-01T11:03:36Z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0x010100CC06F7C3FB90EF42BF339602A21222A8</vt:lpwstr>
  </property>
  <property fmtid="{D5CDD505-2E9C-101B-9397-08002B2CF9AE}" pid="3" name="MediaServiceImageTags">
    <vt:lpwstr/>
  </property>
</Properties>
</file>